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ate1904="1"/>
  <bookViews>
    <workbookView xWindow="0" yWindow="1560" windowWidth="11850" windowHeight="6570" tabRatio="947"/>
  </bookViews>
  <sheets>
    <sheet name="①結果集計表（全体）" sheetId="16" r:id="rId1"/>
    <sheet name="②結果一覧（個票）" sheetId="1" r:id="rId2"/>
    <sheet name="個人票" sheetId="15" r:id="rId3"/>
    <sheet name="人数表" sheetId="2" r:id="rId4"/>
    <sheet name="設定" sheetId="3" r:id="rId5"/>
    <sheet name="立得点表" sheetId="10" r:id="rId6"/>
    <sheet name="上得点表" sheetId="11" r:id="rId7"/>
    <sheet name="腕得点表" sheetId="12" r:id="rId8"/>
    <sheet name="往得点表" sheetId="13" r:id="rId9"/>
    <sheet name="五得点表" sheetId="14" r:id="rId10"/>
  </sheets>
  <definedNames>
    <definedName name="\a">#N/A</definedName>
    <definedName name="\b">#N/A</definedName>
    <definedName name="\c">#N/A</definedName>
    <definedName name="\d">#N/A</definedName>
    <definedName name="\e">#N/A</definedName>
    <definedName name="\f">#N/A</definedName>
    <definedName name="\g">#N/A</definedName>
    <definedName name="\n">#N/A</definedName>
    <definedName name="\o">#N/A</definedName>
    <definedName name="\p">#N/A</definedName>
    <definedName name="\r">#N/A</definedName>
    <definedName name="\t">#N/A</definedName>
    <definedName name="\u">#N/A</definedName>
    <definedName name="\z">#N/A</definedName>
    <definedName name="C_">#N/A</definedName>
    <definedName name="_xlnm.Print_Area" localSheetId="1">'②結果一覧（個票）'!$A$4:$V$103</definedName>
    <definedName name="_xlnm.Print_Area" localSheetId="2">個人票!$A$1:$G$42</definedName>
    <definedName name="_xlnm.Print_Titles" localSheetId="1">'②結果一覧（個票）'!$1:$3</definedName>
    <definedName name="R_">#N/A</definedName>
    <definedName name="SIMEI">#N/A</definedName>
    <definedName name="SUITYOKU">#N/A</definedName>
    <definedName name="TAIRYOKU">#N/A</definedName>
    <definedName name="メニュー">#N/A</definedName>
    <definedName name="記録表">'②結果一覧（個票）'!$A$4:$V$103</definedName>
    <definedName name="壮年">設定!$M$46</definedName>
    <definedName name="年齢変換表">設定!$I$20:$J$43</definedName>
    <definedName name="判定表_４種目">設定!$A$11:$G$17</definedName>
    <definedName name="判定表_５種目">設定!$A$2:$G$8</definedName>
    <definedName name="幼少年">設定!$L$46</definedName>
  </definedNames>
  <calcPr calcId="145621" concurrentCalc="0"/>
</workbook>
</file>

<file path=xl/calcChain.xml><?xml version="1.0" encoding="utf-8"?>
<calcChain xmlns="http://schemas.openxmlformats.org/spreadsheetml/2006/main">
  <c r="A7" i="15" l="1"/>
  <c r="B1" i="1"/>
  <c r="G7" i="15"/>
  <c r="F7" i="15"/>
  <c r="P50" i="3"/>
  <c r="R50" i="3"/>
  <c r="M4" i="1"/>
  <c r="T50" i="3"/>
  <c r="N4" i="1"/>
  <c r="V50" i="3"/>
  <c r="O4" i="1"/>
  <c r="X50" i="3"/>
  <c r="P4" i="1"/>
  <c r="Z50" i="3"/>
  <c r="Q4" i="1"/>
  <c r="V4" i="1"/>
  <c r="P55" i="3"/>
  <c r="R55" i="3"/>
  <c r="M9" i="1"/>
  <c r="T55" i="3"/>
  <c r="N9" i="1"/>
  <c r="V55" i="3"/>
  <c r="O9" i="1"/>
  <c r="X55" i="3"/>
  <c r="P9" i="1"/>
  <c r="Z55" i="3"/>
  <c r="Q9" i="1"/>
  <c r="V9" i="1"/>
  <c r="P58" i="3"/>
  <c r="R58" i="3"/>
  <c r="M12" i="1"/>
  <c r="T58" i="3"/>
  <c r="N12" i="1"/>
  <c r="V58" i="3"/>
  <c r="O12" i="1"/>
  <c r="X58" i="3"/>
  <c r="P12" i="1"/>
  <c r="Z58" i="3"/>
  <c r="Q12" i="1"/>
  <c r="V12" i="1"/>
  <c r="F16" i="15"/>
  <c r="U4" i="1"/>
  <c r="U9" i="1"/>
  <c r="U12" i="1"/>
  <c r="E16" i="15"/>
  <c r="R4" i="1"/>
  <c r="S4" i="1"/>
  <c r="AA50" i="3"/>
  <c r="T4" i="1"/>
  <c r="R9" i="1"/>
  <c r="S9" i="1"/>
  <c r="AA55" i="3"/>
  <c r="T9" i="1"/>
  <c r="R12" i="1"/>
  <c r="S12" i="1"/>
  <c r="AA58" i="3"/>
  <c r="T12" i="1"/>
  <c r="D16" i="15"/>
  <c r="C16" i="15"/>
  <c r="B16" i="15"/>
  <c r="Q5" i="1"/>
  <c r="F12" i="15"/>
  <c r="P5" i="1"/>
  <c r="E12" i="15"/>
  <c r="O5" i="1"/>
  <c r="D12" i="15"/>
  <c r="N5" i="1"/>
  <c r="C12" i="15"/>
  <c r="M5" i="1"/>
  <c r="B12" i="15"/>
  <c r="F11" i="15"/>
  <c r="E11" i="15"/>
  <c r="D11" i="15"/>
  <c r="C11" i="15"/>
  <c r="B11" i="15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P54" i="3"/>
  <c r="R54" i="3"/>
  <c r="M8" i="1"/>
  <c r="T54" i="3"/>
  <c r="N8" i="1"/>
  <c r="V54" i="3"/>
  <c r="O8" i="1"/>
  <c r="X54" i="3"/>
  <c r="P8" i="1"/>
  <c r="Z54" i="3"/>
  <c r="Q8" i="1"/>
  <c r="R8" i="1"/>
  <c r="S8" i="1"/>
  <c r="AA54" i="3"/>
  <c r="U8" i="1"/>
  <c r="T8" i="1"/>
  <c r="V8" i="1"/>
  <c r="P56" i="3"/>
  <c r="R56" i="3"/>
  <c r="M10" i="1"/>
  <c r="S56" i="3"/>
  <c r="T56" i="3"/>
  <c r="N10" i="1"/>
  <c r="U56" i="3"/>
  <c r="V56" i="3"/>
  <c r="O10" i="1"/>
  <c r="W56" i="3"/>
  <c r="X56" i="3"/>
  <c r="P10" i="1"/>
  <c r="Y56" i="3"/>
  <c r="Z56" i="3"/>
  <c r="Q10" i="1"/>
  <c r="R10" i="1"/>
  <c r="S10" i="1"/>
  <c r="AA56" i="3"/>
  <c r="U10" i="1"/>
  <c r="T10" i="1"/>
  <c r="V10" i="1"/>
  <c r="P57" i="3"/>
  <c r="R57" i="3"/>
  <c r="M11" i="1"/>
  <c r="T57" i="3"/>
  <c r="N11" i="1"/>
  <c r="V57" i="3"/>
  <c r="O11" i="1"/>
  <c r="X57" i="3"/>
  <c r="P11" i="1"/>
  <c r="Z57" i="3"/>
  <c r="Q11" i="1"/>
  <c r="R11" i="1"/>
  <c r="S11" i="1"/>
  <c r="AA57" i="3"/>
  <c r="U11" i="1"/>
  <c r="T11" i="1"/>
  <c r="V11" i="1"/>
  <c r="Q58" i="3"/>
  <c r="S58" i="3"/>
  <c r="U58" i="3"/>
  <c r="W58" i="3"/>
  <c r="Y58" i="3"/>
  <c r="P59" i="3"/>
  <c r="R59" i="3"/>
  <c r="M13" i="1"/>
  <c r="T59" i="3"/>
  <c r="N13" i="1"/>
  <c r="V59" i="3"/>
  <c r="O13" i="1"/>
  <c r="X59" i="3"/>
  <c r="P13" i="1"/>
  <c r="Z59" i="3"/>
  <c r="Q13" i="1"/>
  <c r="R13" i="1"/>
  <c r="S13" i="1"/>
  <c r="AA59" i="3"/>
  <c r="U13" i="1"/>
  <c r="T13" i="1"/>
  <c r="V13" i="1"/>
  <c r="P60" i="3"/>
  <c r="R60" i="3"/>
  <c r="M14" i="1"/>
  <c r="T60" i="3"/>
  <c r="N14" i="1"/>
  <c r="V60" i="3"/>
  <c r="O14" i="1"/>
  <c r="X60" i="3"/>
  <c r="P14" i="1"/>
  <c r="Z60" i="3"/>
  <c r="Q14" i="1"/>
  <c r="R14" i="1"/>
  <c r="S14" i="1"/>
  <c r="AA60" i="3"/>
  <c r="U14" i="1"/>
  <c r="T14" i="1"/>
  <c r="V14" i="1"/>
  <c r="P61" i="3"/>
  <c r="R61" i="3"/>
  <c r="M15" i="1"/>
  <c r="T61" i="3"/>
  <c r="N15" i="1"/>
  <c r="V61" i="3"/>
  <c r="O15" i="1"/>
  <c r="X61" i="3"/>
  <c r="P15" i="1"/>
  <c r="Z61" i="3"/>
  <c r="Q15" i="1"/>
  <c r="R15" i="1"/>
  <c r="S15" i="1"/>
  <c r="AA61" i="3"/>
  <c r="U15" i="1"/>
  <c r="T15" i="1"/>
  <c r="V15" i="1"/>
  <c r="P62" i="3"/>
  <c r="R62" i="3"/>
  <c r="M16" i="1"/>
  <c r="T62" i="3"/>
  <c r="N16" i="1"/>
  <c r="V62" i="3"/>
  <c r="O16" i="1"/>
  <c r="X62" i="3"/>
  <c r="P16" i="1"/>
  <c r="Z62" i="3"/>
  <c r="Q16" i="1"/>
  <c r="R16" i="1"/>
  <c r="S16" i="1"/>
  <c r="AA62" i="3"/>
  <c r="U16" i="1"/>
  <c r="T16" i="1"/>
  <c r="V16" i="1"/>
  <c r="P63" i="3"/>
  <c r="R63" i="3"/>
  <c r="M17" i="1"/>
  <c r="T63" i="3"/>
  <c r="N17" i="1"/>
  <c r="V63" i="3"/>
  <c r="O17" i="1"/>
  <c r="X63" i="3"/>
  <c r="P17" i="1"/>
  <c r="Z63" i="3"/>
  <c r="Q17" i="1"/>
  <c r="R17" i="1"/>
  <c r="S17" i="1"/>
  <c r="AA63" i="3"/>
  <c r="U17" i="1"/>
  <c r="T17" i="1"/>
  <c r="V17" i="1"/>
  <c r="M18" i="1"/>
  <c r="N18" i="1"/>
  <c r="O18" i="1"/>
  <c r="P18" i="1"/>
  <c r="Q18" i="1"/>
  <c r="R18" i="1"/>
  <c r="S18" i="1"/>
  <c r="T18" i="1"/>
  <c r="U18" i="1"/>
  <c r="V18" i="1"/>
  <c r="M19" i="1"/>
  <c r="N19" i="1"/>
  <c r="O19" i="1"/>
  <c r="P19" i="1"/>
  <c r="Q19" i="1"/>
  <c r="R19" i="1"/>
  <c r="S19" i="1"/>
  <c r="T19" i="1"/>
  <c r="U19" i="1"/>
  <c r="V19" i="1"/>
  <c r="M20" i="1"/>
  <c r="N20" i="1"/>
  <c r="O20" i="1"/>
  <c r="P20" i="1"/>
  <c r="Q20" i="1"/>
  <c r="R20" i="1"/>
  <c r="S20" i="1"/>
  <c r="T20" i="1"/>
  <c r="U20" i="1"/>
  <c r="V20" i="1"/>
  <c r="M21" i="1"/>
  <c r="N21" i="1"/>
  <c r="O21" i="1"/>
  <c r="P21" i="1"/>
  <c r="Q21" i="1"/>
  <c r="R21" i="1"/>
  <c r="S21" i="1"/>
  <c r="T21" i="1"/>
  <c r="U21" i="1"/>
  <c r="V21" i="1"/>
  <c r="M22" i="1"/>
  <c r="N22" i="1"/>
  <c r="O22" i="1"/>
  <c r="P22" i="1"/>
  <c r="Q22" i="1"/>
  <c r="R22" i="1"/>
  <c r="S22" i="1"/>
  <c r="T22" i="1"/>
  <c r="U22" i="1"/>
  <c r="V22" i="1"/>
  <c r="M23" i="1"/>
  <c r="N23" i="1"/>
  <c r="O23" i="1"/>
  <c r="P23" i="1"/>
  <c r="Q23" i="1"/>
  <c r="R23" i="1"/>
  <c r="S23" i="1"/>
  <c r="T23" i="1"/>
  <c r="U23" i="1"/>
  <c r="V23" i="1"/>
  <c r="M24" i="1"/>
  <c r="N24" i="1"/>
  <c r="O24" i="1"/>
  <c r="P24" i="1"/>
  <c r="Q24" i="1"/>
  <c r="R24" i="1"/>
  <c r="S24" i="1"/>
  <c r="T24" i="1"/>
  <c r="U24" i="1"/>
  <c r="V24" i="1"/>
  <c r="M25" i="1"/>
  <c r="N25" i="1"/>
  <c r="O25" i="1"/>
  <c r="P25" i="1"/>
  <c r="Q25" i="1"/>
  <c r="R25" i="1"/>
  <c r="S25" i="1"/>
  <c r="T25" i="1"/>
  <c r="U25" i="1"/>
  <c r="V25" i="1"/>
  <c r="M26" i="1"/>
  <c r="N26" i="1"/>
  <c r="O26" i="1"/>
  <c r="P26" i="1"/>
  <c r="Q26" i="1"/>
  <c r="R26" i="1"/>
  <c r="S26" i="1"/>
  <c r="T26" i="1"/>
  <c r="U26" i="1"/>
  <c r="V26" i="1"/>
  <c r="M27" i="1"/>
  <c r="N27" i="1"/>
  <c r="O27" i="1"/>
  <c r="P27" i="1"/>
  <c r="Q27" i="1"/>
  <c r="R27" i="1"/>
  <c r="S27" i="1"/>
  <c r="T27" i="1"/>
  <c r="U27" i="1"/>
  <c r="V27" i="1"/>
  <c r="M28" i="1"/>
  <c r="N28" i="1"/>
  <c r="O28" i="1"/>
  <c r="P28" i="1"/>
  <c r="Q28" i="1"/>
  <c r="R28" i="1"/>
  <c r="S28" i="1"/>
  <c r="T28" i="1"/>
  <c r="U28" i="1"/>
  <c r="V28" i="1"/>
  <c r="M29" i="1"/>
  <c r="N29" i="1"/>
  <c r="O29" i="1"/>
  <c r="P29" i="1"/>
  <c r="Q29" i="1"/>
  <c r="R29" i="1"/>
  <c r="S29" i="1"/>
  <c r="T29" i="1"/>
  <c r="U29" i="1"/>
  <c r="V29" i="1"/>
  <c r="M30" i="1"/>
  <c r="N30" i="1"/>
  <c r="O30" i="1"/>
  <c r="P30" i="1"/>
  <c r="Q30" i="1"/>
  <c r="R30" i="1"/>
  <c r="S30" i="1"/>
  <c r="T30" i="1"/>
  <c r="U30" i="1"/>
  <c r="V30" i="1"/>
  <c r="M31" i="1"/>
  <c r="N31" i="1"/>
  <c r="O31" i="1"/>
  <c r="P31" i="1"/>
  <c r="Q31" i="1"/>
  <c r="R31" i="1"/>
  <c r="S31" i="1"/>
  <c r="T31" i="1"/>
  <c r="U31" i="1"/>
  <c r="V31" i="1"/>
  <c r="M32" i="1"/>
  <c r="N32" i="1"/>
  <c r="O32" i="1"/>
  <c r="P32" i="1"/>
  <c r="Q32" i="1"/>
  <c r="R32" i="1"/>
  <c r="S32" i="1"/>
  <c r="T32" i="1"/>
  <c r="U32" i="1"/>
  <c r="V32" i="1"/>
  <c r="M33" i="1"/>
  <c r="N33" i="1"/>
  <c r="O33" i="1"/>
  <c r="P33" i="1"/>
  <c r="Q33" i="1"/>
  <c r="R33" i="1"/>
  <c r="S33" i="1"/>
  <c r="T33" i="1"/>
  <c r="U33" i="1"/>
  <c r="V33" i="1"/>
  <c r="M34" i="1"/>
  <c r="N34" i="1"/>
  <c r="O34" i="1"/>
  <c r="P34" i="1"/>
  <c r="Q34" i="1"/>
  <c r="R34" i="1"/>
  <c r="S34" i="1"/>
  <c r="T34" i="1"/>
  <c r="U34" i="1"/>
  <c r="V34" i="1"/>
  <c r="M35" i="1"/>
  <c r="N35" i="1"/>
  <c r="O35" i="1"/>
  <c r="P35" i="1"/>
  <c r="Q35" i="1"/>
  <c r="R35" i="1"/>
  <c r="S35" i="1"/>
  <c r="T35" i="1"/>
  <c r="U35" i="1"/>
  <c r="V35" i="1"/>
  <c r="M36" i="1"/>
  <c r="N36" i="1"/>
  <c r="O36" i="1"/>
  <c r="P36" i="1"/>
  <c r="Q36" i="1"/>
  <c r="R36" i="1"/>
  <c r="S36" i="1"/>
  <c r="T36" i="1"/>
  <c r="U36" i="1"/>
  <c r="V36" i="1"/>
  <c r="M37" i="1"/>
  <c r="N37" i="1"/>
  <c r="O37" i="1"/>
  <c r="P37" i="1"/>
  <c r="Q37" i="1"/>
  <c r="R37" i="1"/>
  <c r="S37" i="1"/>
  <c r="T37" i="1"/>
  <c r="U37" i="1"/>
  <c r="V37" i="1"/>
  <c r="M38" i="1"/>
  <c r="N38" i="1"/>
  <c r="O38" i="1"/>
  <c r="P38" i="1"/>
  <c r="Q38" i="1"/>
  <c r="R38" i="1"/>
  <c r="S38" i="1"/>
  <c r="T38" i="1"/>
  <c r="U38" i="1"/>
  <c r="V38" i="1"/>
  <c r="M39" i="1"/>
  <c r="N39" i="1"/>
  <c r="O39" i="1"/>
  <c r="P39" i="1"/>
  <c r="Q39" i="1"/>
  <c r="R39" i="1"/>
  <c r="S39" i="1"/>
  <c r="T39" i="1"/>
  <c r="U39" i="1"/>
  <c r="V39" i="1"/>
  <c r="M40" i="1"/>
  <c r="N40" i="1"/>
  <c r="O40" i="1"/>
  <c r="P40" i="1"/>
  <c r="Q40" i="1"/>
  <c r="R40" i="1"/>
  <c r="S40" i="1"/>
  <c r="T40" i="1"/>
  <c r="U40" i="1"/>
  <c r="V40" i="1"/>
  <c r="M41" i="1"/>
  <c r="N41" i="1"/>
  <c r="O41" i="1"/>
  <c r="P41" i="1"/>
  <c r="Q41" i="1"/>
  <c r="R41" i="1"/>
  <c r="S41" i="1"/>
  <c r="T41" i="1"/>
  <c r="U41" i="1"/>
  <c r="V41" i="1"/>
  <c r="M42" i="1"/>
  <c r="N42" i="1"/>
  <c r="O42" i="1"/>
  <c r="P42" i="1"/>
  <c r="Q42" i="1"/>
  <c r="R42" i="1"/>
  <c r="S42" i="1"/>
  <c r="T42" i="1"/>
  <c r="U42" i="1"/>
  <c r="V42" i="1"/>
  <c r="M43" i="1"/>
  <c r="N43" i="1"/>
  <c r="O43" i="1"/>
  <c r="P43" i="1"/>
  <c r="Q43" i="1"/>
  <c r="R43" i="1"/>
  <c r="S43" i="1"/>
  <c r="T43" i="1"/>
  <c r="U43" i="1"/>
  <c r="V43" i="1"/>
  <c r="M44" i="1"/>
  <c r="N44" i="1"/>
  <c r="O44" i="1"/>
  <c r="P44" i="1"/>
  <c r="Q44" i="1"/>
  <c r="R44" i="1"/>
  <c r="S44" i="1"/>
  <c r="T44" i="1"/>
  <c r="U44" i="1"/>
  <c r="V44" i="1"/>
  <c r="M45" i="1"/>
  <c r="N45" i="1"/>
  <c r="O45" i="1"/>
  <c r="P45" i="1"/>
  <c r="Q45" i="1"/>
  <c r="R45" i="1"/>
  <c r="S45" i="1"/>
  <c r="T45" i="1"/>
  <c r="U45" i="1"/>
  <c r="V45" i="1"/>
  <c r="M46" i="1"/>
  <c r="N46" i="1"/>
  <c r="O46" i="1"/>
  <c r="P46" i="1"/>
  <c r="Q46" i="1"/>
  <c r="R46" i="1"/>
  <c r="S46" i="1"/>
  <c r="T46" i="1"/>
  <c r="U46" i="1"/>
  <c r="V46" i="1"/>
  <c r="M47" i="1"/>
  <c r="N47" i="1"/>
  <c r="O47" i="1"/>
  <c r="P47" i="1"/>
  <c r="Q47" i="1"/>
  <c r="R47" i="1"/>
  <c r="S47" i="1"/>
  <c r="T47" i="1"/>
  <c r="U47" i="1"/>
  <c r="V47" i="1"/>
  <c r="M48" i="1"/>
  <c r="N48" i="1"/>
  <c r="O48" i="1"/>
  <c r="P48" i="1"/>
  <c r="Q48" i="1"/>
  <c r="R48" i="1"/>
  <c r="S48" i="1"/>
  <c r="T48" i="1"/>
  <c r="U48" i="1"/>
  <c r="V48" i="1"/>
  <c r="M49" i="1"/>
  <c r="N49" i="1"/>
  <c r="O49" i="1"/>
  <c r="P49" i="1"/>
  <c r="Q49" i="1"/>
  <c r="R49" i="1"/>
  <c r="S49" i="1"/>
  <c r="T49" i="1"/>
  <c r="U49" i="1"/>
  <c r="V49" i="1"/>
  <c r="M50" i="1"/>
  <c r="N50" i="1"/>
  <c r="O50" i="1"/>
  <c r="P50" i="1"/>
  <c r="Q50" i="1"/>
  <c r="R50" i="1"/>
  <c r="S50" i="1"/>
  <c r="T50" i="1"/>
  <c r="U50" i="1"/>
  <c r="V50" i="1"/>
  <c r="M51" i="1"/>
  <c r="N51" i="1"/>
  <c r="O51" i="1"/>
  <c r="P51" i="1"/>
  <c r="Q51" i="1"/>
  <c r="R51" i="1"/>
  <c r="S51" i="1"/>
  <c r="T51" i="1"/>
  <c r="U51" i="1"/>
  <c r="V51" i="1"/>
  <c r="M52" i="1"/>
  <c r="N52" i="1"/>
  <c r="O52" i="1"/>
  <c r="P52" i="1"/>
  <c r="Q52" i="1"/>
  <c r="R52" i="1"/>
  <c r="S52" i="1"/>
  <c r="T52" i="1"/>
  <c r="U52" i="1"/>
  <c r="V52" i="1"/>
  <c r="M53" i="1"/>
  <c r="N53" i="1"/>
  <c r="O53" i="1"/>
  <c r="P53" i="1"/>
  <c r="Q53" i="1"/>
  <c r="R53" i="1"/>
  <c r="S53" i="1"/>
  <c r="T53" i="1"/>
  <c r="U53" i="1"/>
  <c r="V53" i="1"/>
  <c r="M54" i="1"/>
  <c r="N54" i="1"/>
  <c r="O54" i="1"/>
  <c r="P54" i="1"/>
  <c r="Q54" i="1"/>
  <c r="R54" i="1"/>
  <c r="S54" i="1"/>
  <c r="T54" i="1"/>
  <c r="U54" i="1"/>
  <c r="V54" i="1"/>
  <c r="M55" i="1"/>
  <c r="N55" i="1"/>
  <c r="O55" i="1"/>
  <c r="P55" i="1"/>
  <c r="Q55" i="1"/>
  <c r="R55" i="1"/>
  <c r="S55" i="1"/>
  <c r="T55" i="1"/>
  <c r="U55" i="1"/>
  <c r="V55" i="1"/>
  <c r="M56" i="1"/>
  <c r="N56" i="1"/>
  <c r="O56" i="1"/>
  <c r="P56" i="1"/>
  <c r="Q56" i="1"/>
  <c r="R56" i="1"/>
  <c r="S56" i="1"/>
  <c r="T56" i="1"/>
  <c r="U56" i="1"/>
  <c r="V56" i="1"/>
  <c r="M57" i="1"/>
  <c r="N57" i="1"/>
  <c r="O57" i="1"/>
  <c r="P57" i="1"/>
  <c r="Q57" i="1"/>
  <c r="R57" i="1"/>
  <c r="S57" i="1"/>
  <c r="T57" i="1"/>
  <c r="U57" i="1"/>
  <c r="V57" i="1"/>
  <c r="M58" i="1"/>
  <c r="N58" i="1"/>
  <c r="O58" i="1"/>
  <c r="P58" i="1"/>
  <c r="Q58" i="1"/>
  <c r="R58" i="1"/>
  <c r="S58" i="1"/>
  <c r="T58" i="1"/>
  <c r="U58" i="1"/>
  <c r="V58" i="1"/>
  <c r="M59" i="1"/>
  <c r="N59" i="1"/>
  <c r="O59" i="1"/>
  <c r="P59" i="1"/>
  <c r="Q59" i="1"/>
  <c r="R59" i="1"/>
  <c r="S59" i="1"/>
  <c r="T59" i="1"/>
  <c r="U59" i="1"/>
  <c r="V59" i="1"/>
  <c r="M60" i="1"/>
  <c r="N60" i="1"/>
  <c r="O60" i="1"/>
  <c r="P60" i="1"/>
  <c r="Q60" i="1"/>
  <c r="R60" i="1"/>
  <c r="S60" i="1"/>
  <c r="T60" i="1"/>
  <c r="U60" i="1"/>
  <c r="V60" i="1"/>
  <c r="M61" i="1"/>
  <c r="N61" i="1"/>
  <c r="O61" i="1"/>
  <c r="P61" i="1"/>
  <c r="Q61" i="1"/>
  <c r="R61" i="1"/>
  <c r="S61" i="1"/>
  <c r="T61" i="1"/>
  <c r="U61" i="1"/>
  <c r="V61" i="1"/>
  <c r="M62" i="1"/>
  <c r="N62" i="1"/>
  <c r="O62" i="1"/>
  <c r="P62" i="1"/>
  <c r="Q62" i="1"/>
  <c r="R62" i="1"/>
  <c r="S62" i="1"/>
  <c r="T62" i="1"/>
  <c r="U62" i="1"/>
  <c r="V62" i="1"/>
  <c r="M63" i="1"/>
  <c r="N63" i="1"/>
  <c r="O63" i="1"/>
  <c r="P63" i="1"/>
  <c r="Q63" i="1"/>
  <c r="R63" i="1"/>
  <c r="S63" i="1"/>
  <c r="T63" i="1"/>
  <c r="U63" i="1"/>
  <c r="V63" i="1"/>
  <c r="M64" i="1"/>
  <c r="N64" i="1"/>
  <c r="O64" i="1"/>
  <c r="P64" i="1"/>
  <c r="Q64" i="1"/>
  <c r="R64" i="1"/>
  <c r="S64" i="1"/>
  <c r="T64" i="1"/>
  <c r="U64" i="1"/>
  <c r="V64" i="1"/>
  <c r="M65" i="1"/>
  <c r="N65" i="1"/>
  <c r="O65" i="1"/>
  <c r="P65" i="1"/>
  <c r="Q65" i="1"/>
  <c r="R65" i="1"/>
  <c r="S65" i="1"/>
  <c r="T65" i="1"/>
  <c r="U65" i="1"/>
  <c r="V65" i="1"/>
  <c r="M66" i="1"/>
  <c r="N66" i="1"/>
  <c r="O66" i="1"/>
  <c r="P66" i="1"/>
  <c r="Q66" i="1"/>
  <c r="R66" i="1"/>
  <c r="S66" i="1"/>
  <c r="T66" i="1"/>
  <c r="U66" i="1"/>
  <c r="V66" i="1"/>
  <c r="M67" i="1"/>
  <c r="N67" i="1"/>
  <c r="O67" i="1"/>
  <c r="P67" i="1"/>
  <c r="Q67" i="1"/>
  <c r="R67" i="1"/>
  <c r="S67" i="1"/>
  <c r="T67" i="1"/>
  <c r="U67" i="1"/>
  <c r="V67" i="1"/>
  <c r="M68" i="1"/>
  <c r="N68" i="1"/>
  <c r="O68" i="1"/>
  <c r="P68" i="1"/>
  <c r="Q68" i="1"/>
  <c r="R68" i="1"/>
  <c r="S68" i="1"/>
  <c r="T68" i="1"/>
  <c r="U68" i="1"/>
  <c r="V68" i="1"/>
  <c r="M69" i="1"/>
  <c r="N69" i="1"/>
  <c r="O69" i="1"/>
  <c r="P69" i="1"/>
  <c r="Q69" i="1"/>
  <c r="R69" i="1"/>
  <c r="S69" i="1"/>
  <c r="T69" i="1"/>
  <c r="U69" i="1"/>
  <c r="V69" i="1"/>
  <c r="M70" i="1"/>
  <c r="N70" i="1"/>
  <c r="O70" i="1"/>
  <c r="P70" i="1"/>
  <c r="Q70" i="1"/>
  <c r="R70" i="1"/>
  <c r="S70" i="1"/>
  <c r="T70" i="1"/>
  <c r="U70" i="1"/>
  <c r="V70" i="1"/>
  <c r="M71" i="1"/>
  <c r="N71" i="1"/>
  <c r="O71" i="1"/>
  <c r="P71" i="1"/>
  <c r="Q71" i="1"/>
  <c r="R71" i="1"/>
  <c r="S71" i="1"/>
  <c r="T71" i="1"/>
  <c r="U71" i="1"/>
  <c r="V71" i="1"/>
  <c r="M72" i="1"/>
  <c r="N72" i="1"/>
  <c r="O72" i="1"/>
  <c r="P72" i="1"/>
  <c r="Q72" i="1"/>
  <c r="R72" i="1"/>
  <c r="S72" i="1"/>
  <c r="T72" i="1"/>
  <c r="U72" i="1"/>
  <c r="V72" i="1"/>
  <c r="M73" i="1"/>
  <c r="N73" i="1"/>
  <c r="O73" i="1"/>
  <c r="P73" i="1"/>
  <c r="Q73" i="1"/>
  <c r="R73" i="1"/>
  <c r="S73" i="1"/>
  <c r="T73" i="1"/>
  <c r="U73" i="1"/>
  <c r="V73" i="1"/>
  <c r="M74" i="1"/>
  <c r="N74" i="1"/>
  <c r="O74" i="1"/>
  <c r="P74" i="1"/>
  <c r="Q74" i="1"/>
  <c r="R74" i="1"/>
  <c r="S74" i="1"/>
  <c r="T74" i="1"/>
  <c r="U74" i="1"/>
  <c r="V74" i="1"/>
  <c r="M75" i="1"/>
  <c r="N75" i="1"/>
  <c r="O75" i="1"/>
  <c r="P75" i="1"/>
  <c r="Q75" i="1"/>
  <c r="R75" i="1"/>
  <c r="S75" i="1"/>
  <c r="T75" i="1"/>
  <c r="U75" i="1"/>
  <c r="V75" i="1"/>
  <c r="M76" i="1"/>
  <c r="N76" i="1"/>
  <c r="O76" i="1"/>
  <c r="P76" i="1"/>
  <c r="Q76" i="1"/>
  <c r="R76" i="1"/>
  <c r="S76" i="1"/>
  <c r="T76" i="1"/>
  <c r="U76" i="1"/>
  <c r="V76" i="1"/>
  <c r="M77" i="1"/>
  <c r="N77" i="1"/>
  <c r="O77" i="1"/>
  <c r="P77" i="1"/>
  <c r="Q77" i="1"/>
  <c r="R77" i="1"/>
  <c r="S77" i="1"/>
  <c r="T77" i="1"/>
  <c r="U77" i="1"/>
  <c r="V77" i="1"/>
  <c r="M78" i="1"/>
  <c r="N78" i="1"/>
  <c r="O78" i="1"/>
  <c r="P78" i="1"/>
  <c r="Q78" i="1"/>
  <c r="R78" i="1"/>
  <c r="S78" i="1"/>
  <c r="T78" i="1"/>
  <c r="U78" i="1"/>
  <c r="V78" i="1"/>
  <c r="M79" i="1"/>
  <c r="N79" i="1"/>
  <c r="O79" i="1"/>
  <c r="P79" i="1"/>
  <c r="Q79" i="1"/>
  <c r="R79" i="1"/>
  <c r="S79" i="1"/>
  <c r="T79" i="1"/>
  <c r="U79" i="1"/>
  <c r="V79" i="1"/>
  <c r="M80" i="1"/>
  <c r="N80" i="1"/>
  <c r="O80" i="1"/>
  <c r="P80" i="1"/>
  <c r="Q80" i="1"/>
  <c r="R80" i="1"/>
  <c r="S80" i="1"/>
  <c r="T80" i="1"/>
  <c r="U80" i="1"/>
  <c r="V80" i="1"/>
  <c r="M81" i="1"/>
  <c r="N81" i="1"/>
  <c r="O81" i="1"/>
  <c r="P81" i="1"/>
  <c r="Q81" i="1"/>
  <c r="R81" i="1"/>
  <c r="S81" i="1"/>
  <c r="T81" i="1"/>
  <c r="U81" i="1"/>
  <c r="V81" i="1"/>
  <c r="M82" i="1"/>
  <c r="N82" i="1"/>
  <c r="O82" i="1"/>
  <c r="P82" i="1"/>
  <c r="Q82" i="1"/>
  <c r="R82" i="1"/>
  <c r="S82" i="1"/>
  <c r="T82" i="1"/>
  <c r="U82" i="1"/>
  <c r="V82" i="1"/>
  <c r="M83" i="1"/>
  <c r="N83" i="1"/>
  <c r="O83" i="1"/>
  <c r="P83" i="1"/>
  <c r="Q83" i="1"/>
  <c r="R83" i="1"/>
  <c r="S83" i="1"/>
  <c r="T83" i="1"/>
  <c r="U83" i="1"/>
  <c r="V83" i="1"/>
  <c r="M84" i="1"/>
  <c r="N84" i="1"/>
  <c r="O84" i="1"/>
  <c r="P84" i="1"/>
  <c r="Q84" i="1"/>
  <c r="R84" i="1"/>
  <c r="S84" i="1"/>
  <c r="T84" i="1"/>
  <c r="U84" i="1"/>
  <c r="V84" i="1"/>
  <c r="P131" i="3"/>
  <c r="R131" i="3"/>
  <c r="M85" i="1"/>
  <c r="T131" i="3"/>
  <c r="N85" i="1"/>
  <c r="V131" i="3"/>
  <c r="O85" i="1"/>
  <c r="X131" i="3"/>
  <c r="P85" i="1"/>
  <c r="Z131" i="3"/>
  <c r="Q85" i="1"/>
  <c r="R85" i="1"/>
  <c r="S85" i="1"/>
  <c r="U85" i="1"/>
  <c r="T85" i="1"/>
  <c r="V85" i="1"/>
  <c r="M86" i="1"/>
  <c r="N86" i="1"/>
  <c r="O86" i="1"/>
  <c r="P86" i="1"/>
  <c r="Q86" i="1"/>
  <c r="R86" i="1"/>
  <c r="S86" i="1"/>
  <c r="T86" i="1"/>
  <c r="U86" i="1"/>
  <c r="V86" i="1"/>
  <c r="M87" i="1"/>
  <c r="N87" i="1"/>
  <c r="O87" i="1"/>
  <c r="P87" i="1"/>
  <c r="Q87" i="1"/>
  <c r="R87" i="1"/>
  <c r="S87" i="1"/>
  <c r="T87" i="1"/>
  <c r="U87" i="1"/>
  <c r="V87" i="1"/>
  <c r="M88" i="1"/>
  <c r="N88" i="1"/>
  <c r="O88" i="1"/>
  <c r="P88" i="1"/>
  <c r="Q88" i="1"/>
  <c r="R88" i="1"/>
  <c r="S88" i="1"/>
  <c r="T88" i="1"/>
  <c r="U88" i="1"/>
  <c r="V88" i="1"/>
  <c r="M89" i="1"/>
  <c r="N89" i="1"/>
  <c r="O89" i="1"/>
  <c r="P89" i="1"/>
  <c r="Q89" i="1"/>
  <c r="R89" i="1"/>
  <c r="S89" i="1"/>
  <c r="T89" i="1"/>
  <c r="U89" i="1"/>
  <c r="V89" i="1"/>
  <c r="M90" i="1"/>
  <c r="N90" i="1"/>
  <c r="O90" i="1"/>
  <c r="P90" i="1"/>
  <c r="Q90" i="1"/>
  <c r="R90" i="1"/>
  <c r="S90" i="1"/>
  <c r="T90" i="1"/>
  <c r="U90" i="1"/>
  <c r="V90" i="1"/>
  <c r="M91" i="1"/>
  <c r="N91" i="1"/>
  <c r="O91" i="1"/>
  <c r="P91" i="1"/>
  <c r="Q91" i="1"/>
  <c r="R91" i="1"/>
  <c r="S91" i="1"/>
  <c r="T91" i="1"/>
  <c r="U91" i="1"/>
  <c r="V91" i="1"/>
  <c r="M92" i="1"/>
  <c r="N92" i="1"/>
  <c r="O92" i="1"/>
  <c r="P92" i="1"/>
  <c r="Q92" i="1"/>
  <c r="R92" i="1"/>
  <c r="S92" i="1"/>
  <c r="T92" i="1"/>
  <c r="U92" i="1"/>
  <c r="V92" i="1"/>
  <c r="M93" i="1"/>
  <c r="N93" i="1"/>
  <c r="O93" i="1"/>
  <c r="P93" i="1"/>
  <c r="Q93" i="1"/>
  <c r="R93" i="1"/>
  <c r="S93" i="1"/>
  <c r="T93" i="1"/>
  <c r="U93" i="1"/>
  <c r="V93" i="1"/>
  <c r="M94" i="1"/>
  <c r="N94" i="1"/>
  <c r="O94" i="1"/>
  <c r="P94" i="1"/>
  <c r="Q94" i="1"/>
  <c r="R94" i="1"/>
  <c r="S94" i="1"/>
  <c r="T94" i="1"/>
  <c r="U94" i="1"/>
  <c r="V94" i="1"/>
  <c r="M95" i="1"/>
  <c r="N95" i="1"/>
  <c r="O95" i="1"/>
  <c r="P95" i="1"/>
  <c r="Q95" i="1"/>
  <c r="R95" i="1"/>
  <c r="S95" i="1"/>
  <c r="T95" i="1"/>
  <c r="U95" i="1"/>
  <c r="V95" i="1"/>
  <c r="M96" i="1"/>
  <c r="N96" i="1"/>
  <c r="O96" i="1"/>
  <c r="P96" i="1"/>
  <c r="Q96" i="1"/>
  <c r="R96" i="1"/>
  <c r="S96" i="1"/>
  <c r="T96" i="1"/>
  <c r="U96" i="1"/>
  <c r="V96" i="1"/>
  <c r="M97" i="1"/>
  <c r="N97" i="1"/>
  <c r="O97" i="1"/>
  <c r="P97" i="1"/>
  <c r="Q97" i="1"/>
  <c r="R97" i="1"/>
  <c r="S97" i="1"/>
  <c r="T97" i="1"/>
  <c r="U97" i="1"/>
  <c r="V97" i="1"/>
  <c r="M98" i="1"/>
  <c r="N98" i="1"/>
  <c r="O98" i="1"/>
  <c r="P98" i="1"/>
  <c r="Q98" i="1"/>
  <c r="R98" i="1"/>
  <c r="S98" i="1"/>
  <c r="T98" i="1"/>
  <c r="U98" i="1"/>
  <c r="V98" i="1"/>
  <c r="M99" i="1"/>
  <c r="N99" i="1"/>
  <c r="O99" i="1"/>
  <c r="P99" i="1"/>
  <c r="Q99" i="1"/>
  <c r="R99" i="1"/>
  <c r="S99" i="1"/>
  <c r="T99" i="1"/>
  <c r="U99" i="1"/>
  <c r="V99" i="1"/>
  <c r="M100" i="1"/>
  <c r="N100" i="1"/>
  <c r="O100" i="1"/>
  <c r="P100" i="1"/>
  <c r="Q100" i="1"/>
  <c r="R100" i="1"/>
  <c r="S100" i="1"/>
  <c r="T100" i="1"/>
  <c r="U100" i="1"/>
  <c r="V100" i="1"/>
  <c r="M101" i="1"/>
  <c r="N101" i="1"/>
  <c r="O101" i="1"/>
  <c r="P101" i="1"/>
  <c r="Q101" i="1"/>
  <c r="R101" i="1"/>
  <c r="S101" i="1"/>
  <c r="T101" i="1"/>
  <c r="U101" i="1"/>
  <c r="V101" i="1"/>
  <c r="M102" i="1"/>
  <c r="N102" i="1"/>
  <c r="O102" i="1"/>
  <c r="P102" i="1"/>
  <c r="Q102" i="1"/>
  <c r="R102" i="1"/>
  <c r="S102" i="1"/>
  <c r="T102" i="1"/>
  <c r="U102" i="1"/>
  <c r="V102" i="1"/>
  <c r="M103" i="1"/>
  <c r="N103" i="1"/>
  <c r="O103" i="1"/>
  <c r="P103" i="1"/>
  <c r="Q103" i="1"/>
  <c r="R103" i="1"/>
  <c r="S103" i="1"/>
  <c r="T103" i="1"/>
  <c r="U103" i="1"/>
  <c r="V103" i="1"/>
  <c r="B7" i="15"/>
  <c r="D7" i="15"/>
  <c r="E7" i="15"/>
  <c r="F3" i="2"/>
  <c r="F5" i="2"/>
  <c r="F6" i="2"/>
  <c r="Q50" i="3"/>
  <c r="Y50" i="3"/>
  <c r="P51" i="3"/>
  <c r="Q51" i="3"/>
  <c r="AA51" i="3"/>
  <c r="P52" i="3"/>
  <c r="Q52" i="3"/>
  <c r="X52" i="3"/>
  <c r="AA52" i="3"/>
  <c r="P53" i="3"/>
  <c r="Q53" i="3"/>
  <c r="R53" i="3"/>
  <c r="V53" i="3"/>
  <c r="Z53" i="3"/>
  <c r="AA53" i="3"/>
  <c r="Q54" i="3"/>
  <c r="Q55" i="3"/>
  <c r="Q56" i="3"/>
  <c r="Q57" i="3"/>
  <c r="Q59" i="3"/>
  <c r="P64" i="3"/>
  <c r="R64" i="3"/>
  <c r="T64" i="3"/>
  <c r="AA64" i="3"/>
  <c r="P65" i="3"/>
  <c r="R65" i="3"/>
  <c r="T65" i="3"/>
  <c r="V65" i="3"/>
  <c r="X65" i="3"/>
  <c r="Z65" i="3"/>
  <c r="AA65" i="3"/>
  <c r="P66" i="3"/>
  <c r="R66" i="3"/>
  <c r="T66" i="3"/>
  <c r="AA66" i="3"/>
  <c r="P67" i="3"/>
  <c r="R67" i="3"/>
  <c r="T67" i="3"/>
  <c r="X67" i="3"/>
  <c r="AA67" i="3"/>
  <c r="P68" i="3"/>
  <c r="R68" i="3"/>
  <c r="T68" i="3"/>
  <c r="AA68" i="3"/>
  <c r="P69" i="3"/>
  <c r="Q69" i="3"/>
  <c r="R69" i="3"/>
  <c r="S69" i="3"/>
  <c r="T69" i="3"/>
  <c r="U69" i="3"/>
  <c r="V69" i="3"/>
  <c r="W69" i="3"/>
  <c r="X69" i="3"/>
  <c r="Y69" i="3"/>
  <c r="Z69" i="3"/>
  <c r="AA69" i="3"/>
  <c r="P70" i="3"/>
  <c r="Q70" i="3"/>
  <c r="R70" i="3"/>
  <c r="T70" i="3"/>
  <c r="V70" i="3"/>
  <c r="X70" i="3"/>
  <c r="Z70" i="3"/>
  <c r="AA70" i="3"/>
  <c r="P71" i="3"/>
  <c r="Q71" i="3"/>
  <c r="R71" i="3"/>
  <c r="T71" i="3"/>
  <c r="V71" i="3"/>
  <c r="X71" i="3"/>
  <c r="Z71" i="3"/>
  <c r="AA71" i="3"/>
  <c r="P72" i="3"/>
  <c r="Q72" i="3"/>
  <c r="R72" i="3"/>
  <c r="T72" i="3"/>
  <c r="V72" i="3"/>
  <c r="X72" i="3"/>
  <c r="Z72" i="3"/>
  <c r="AA72" i="3"/>
  <c r="P73" i="3"/>
  <c r="Q73" i="3"/>
  <c r="R73" i="3"/>
  <c r="T73" i="3"/>
  <c r="V73" i="3"/>
  <c r="X73" i="3"/>
  <c r="Z73" i="3"/>
  <c r="AA73" i="3"/>
  <c r="P74" i="3"/>
  <c r="Q74" i="3"/>
  <c r="R74" i="3"/>
  <c r="T74" i="3"/>
  <c r="V74" i="3"/>
  <c r="X74" i="3"/>
  <c r="Z74" i="3"/>
  <c r="AA74" i="3"/>
  <c r="P75" i="3"/>
  <c r="Q75" i="3"/>
  <c r="R75" i="3"/>
  <c r="T75" i="3"/>
  <c r="V75" i="3"/>
  <c r="X75" i="3"/>
  <c r="Z75" i="3"/>
  <c r="AA75" i="3"/>
  <c r="P76" i="3"/>
  <c r="Q76" i="3"/>
  <c r="R76" i="3"/>
  <c r="T76" i="3"/>
  <c r="V76" i="3"/>
  <c r="X76" i="3"/>
  <c r="Z76" i="3"/>
  <c r="AA76" i="3"/>
  <c r="P77" i="3"/>
  <c r="Q77" i="3"/>
  <c r="R77" i="3"/>
  <c r="T77" i="3"/>
  <c r="V77" i="3"/>
  <c r="X77" i="3"/>
  <c r="Z77" i="3"/>
  <c r="AA77" i="3"/>
  <c r="P78" i="3"/>
  <c r="Q78" i="3"/>
  <c r="R78" i="3"/>
  <c r="T78" i="3"/>
  <c r="V78" i="3"/>
  <c r="X78" i="3"/>
  <c r="Z78" i="3"/>
  <c r="AA78" i="3"/>
  <c r="P79" i="3"/>
  <c r="Q79" i="3"/>
  <c r="R79" i="3"/>
  <c r="T79" i="3"/>
  <c r="V79" i="3"/>
  <c r="X79" i="3"/>
  <c r="Z79" i="3"/>
  <c r="AA79" i="3"/>
  <c r="P80" i="3"/>
  <c r="Q80" i="3"/>
  <c r="R80" i="3"/>
  <c r="T80" i="3"/>
  <c r="V80" i="3"/>
  <c r="X80" i="3"/>
  <c r="Z80" i="3"/>
  <c r="AA80" i="3"/>
  <c r="P81" i="3"/>
  <c r="R81" i="3"/>
  <c r="T81" i="3"/>
  <c r="X81" i="3"/>
  <c r="AA81" i="3"/>
  <c r="P82" i="3"/>
  <c r="R82" i="3"/>
  <c r="T82" i="3"/>
  <c r="AA82" i="3"/>
  <c r="P83" i="3"/>
  <c r="R83" i="3"/>
  <c r="T83" i="3"/>
  <c r="X83" i="3"/>
  <c r="AA83" i="3"/>
  <c r="P84" i="3"/>
  <c r="R84" i="3"/>
  <c r="T84" i="3"/>
  <c r="AA84" i="3"/>
  <c r="P85" i="3"/>
  <c r="R85" i="3"/>
  <c r="T85" i="3"/>
  <c r="X85" i="3"/>
  <c r="AA85" i="3"/>
  <c r="P86" i="3"/>
  <c r="R86" i="3"/>
  <c r="T86" i="3"/>
  <c r="AA86" i="3"/>
  <c r="P87" i="3"/>
  <c r="R87" i="3"/>
  <c r="T87" i="3"/>
  <c r="X87" i="3"/>
  <c r="AA87" i="3"/>
  <c r="P88" i="3"/>
  <c r="R88" i="3"/>
  <c r="T88" i="3"/>
  <c r="AA88" i="3"/>
  <c r="P89" i="3"/>
  <c r="R89" i="3"/>
  <c r="T89" i="3"/>
  <c r="X89" i="3"/>
  <c r="AA89" i="3"/>
  <c r="P90" i="3"/>
  <c r="X90" i="3"/>
  <c r="AA90" i="3"/>
  <c r="P91" i="3"/>
  <c r="R91" i="3"/>
  <c r="T91" i="3"/>
  <c r="X91" i="3"/>
  <c r="AA91" i="3"/>
  <c r="P92" i="3"/>
  <c r="T92" i="3"/>
  <c r="X92" i="3"/>
  <c r="AA92" i="3"/>
  <c r="P93" i="3"/>
  <c r="R93" i="3"/>
  <c r="T93" i="3"/>
  <c r="AA93" i="3"/>
  <c r="P94" i="3"/>
  <c r="X94" i="3"/>
  <c r="AA94" i="3"/>
  <c r="P95" i="3"/>
  <c r="R95" i="3"/>
  <c r="T95" i="3"/>
  <c r="AA95" i="3"/>
  <c r="P96" i="3"/>
  <c r="T96" i="3"/>
  <c r="X96" i="3"/>
  <c r="AA96" i="3"/>
  <c r="P97" i="3"/>
  <c r="R97" i="3"/>
  <c r="T97" i="3"/>
  <c r="X97" i="3"/>
  <c r="AA97" i="3"/>
  <c r="P98" i="3"/>
  <c r="X98" i="3"/>
  <c r="AA98" i="3"/>
  <c r="P99" i="3"/>
  <c r="R99" i="3"/>
  <c r="T99" i="3"/>
  <c r="X99" i="3"/>
  <c r="AA99" i="3"/>
  <c r="P100" i="3"/>
  <c r="T100" i="3"/>
  <c r="X100" i="3"/>
  <c r="AA100" i="3"/>
  <c r="P101" i="3"/>
  <c r="T101" i="3"/>
  <c r="X101" i="3"/>
  <c r="AA101" i="3"/>
  <c r="P102" i="3"/>
  <c r="R102" i="3"/>
  <c r="T102" i="3"/>
  <c r="V102" i="3"/>
  <c r="X102" i="3"/>
  <c r="Z102" i="3"/>
  <c r="AA102" i="3"/>
  <c r="P103" i="3"/>
  <c r="T103" i="3"/>
  <c r="X103" i="3"/>
  <c r="AA103" i="3"/>
  <c r="P104" i="3"/>
  <c r="R104" i="3"/>
  <c r="T104" i="3"/>
  <c r="X104" i="3"/>
  <c r="AA104" i="3"/>
  <c r="P105" i="3"/>
  <c r="T105" i="3"/>
  <c r="W105" i="3"/>
  <c r="Y105" i="3"/>
  <c r="AA105" i="3"/>
  <c r="P106" i="3"/>
  <c r="Q106" i="3"/>
  <c r="R106" i="3"/>
  <c r="T106" i="3"/>
  <c r="V106" i="3"/>
  <c r="X106" i="3"/>
  <c r="Z106" i="3"/>
  <c r="AA106" i="3"/>
  <c r="P107" i="3"/>
  <c r="Q107" i="3"/>
  <c r="R107" i="3"/>
  <c r="T107" i="3"/>
  <c r="V107" i="3"/>
  <c r="X107" i="3"/>
  <c r="Z107" i="3"/>
  <c r="AA107" i="3"/>
  <c r="P108" i="3"/>
  <c r="Q108" i="3"/>
  <c r="R108" i="3"/>
  <c r="T108" i="3"/>
  <c r="V108" i="3"/>
  <c r="X108" i="3"/>
  <c r="Z108" i="3"/>
  <c r="AA108" i="3"/>
  <c r="P109" i="3"/>
  <c r="Q109" i="3"/>
  <c r="R109" i="3"/>
  <c r="T109" i="3"/>
  <c r="V109" i="3"/>
  <c r="X109" i="3"/>
  <c r="Z109" i="3"/>
  <c r="AA109" i="3"/>
  <c r="P110" i="3"/>
  <c r="Q110" i="3"/>
  <c r="R110" i="3"/>
  <c r="T110" i="3"/>
  <c r="V110" i="3"/>
  <c r="X110" i="3"/>
  <c r="Z110" i="3"/>
  <c r="AA110" i="3"/>
  <c r="P111" i="3"/>
  <c r="Q111" i="3"/>
  <c r="R111" i="3"/>
  <c r="T111" i="3"/>
  <c r="V111" i="3"/>
  <c r="X111" i="3"/>
  <c r="Z111" i="3"/>
  <c r="AA111" i="3"/>
  <c r="P112" i="3"/>
  <c r="Q112" i="3"/>
  <c r="R112" i="3"/>
  <c r="T112" i="3"/>
  <c r="V112" i="3"/>
  <c r="X112" i="3"/>
  <c r="Z112" i="3"/>
  <c r="AA112" i="3"/>
  <c r="P113" i="3"/>
  <c r="Q113" i="3"/>
  <c r="R113" i="3"/>
  <c r="T113" i="3"/>
  <c r="V113" i="3"/>
  <c r="X113" i="3"/>
  <c r="Z113" i="3"/>
  <c r="AA113" i="3"/>
  <c r="P114" i="3"/>
  <c r="Q114" i="3"/>
  <c r="R114" i="3"/>
  <c r="T114" i="3"/>
  <c r="V114" i="3"/>
  <c r="X114" i="3"/>
  <c r="Z114" i="3"/>
  <c r="AA114" i="3"/>
  <c r="P115" i="3"/>
  <c r="Q115" i="3"/>
  <c r="R115" i="3"/>
  <c r="T115" i="3"/>
  <c r="V115" i="3"/>
  <c r="X115" i="3"/>
  <c r="Z115" i="3"/>
  <c r="AA115" i="3"/>
  <c r="P116" i="3"/>
  <c r="Q116" i="3"/>
  <c r="R116" i="3"/>
  <c r="T116" i="3"/>
  <c r="V116" i="3"/>
  <c r="X116" i="3"/>
  <c r="Z116" i="3"/>
  <c r="AA116" i="3"/>
  <c r="P117" i="3"/>
  <c r="Q117" i="3"/>
  <c r="R117" i="3"/>
  <c r="T117" i="3"/>
  <c r="V117" i="3"/>
  <c r="X117" i="3"/>
  <c r="Z117" i="3"/>
  <c r="AA117" i="3"/>
  <c r="P118" i="3"/>
  <c r="Q118" i="3"/>
  <c r="R118" i="3"/>
  <c r="T118" i="3"/>
  <c r="V118" i="3"/>
  <c r="X118" i="3"/>
  <c r="Z118" i="3"/>
  <c r="AA118" i="3"/>
  <c r="P119" i="3"/>
  <c r="Q119" i="3"/>
  <c r="R119" i="3"/>
  <c r="T119" i="3"/>
  <c r="V119" i="3"/>
  <c r="X119" i="3"/>
  <c r="Z119" i="3"/>
  <c r="AA119" i="3"/>
  <c r="P120" i="3"/>
  <c r="Q120" i="3"/>
  <c r="R120" i="3"/>
  <c r="T120" i="3"/>
  <c r="V120" i="3"/>
  <c r="X120" i="3"/>
  <c r="Z120" i="3"/>
  <c r="AA120" i="3"/>
  <c r="P121" i="3"/>
  <c r="Q121" i="3"/>
  <c r="R121" i="3"/>
  <c r="T121" i="3"/>
  <c r="V121" i="3"/>
  <c r="X121" i="3"/>
  <c r="Z121" i="3"/>
  <c r="AA121" i="3"/>
  <c r="P122" i="3"/>
  <c r="Q122" i="3"/>
  <c r="R122" i="3"/>
  <c r="T122" i="3"/>
  <c r="V122" i="3"/>
  <c r="X122" i="3"/>
  <c r="Z122" i="3"/>
  <c r="AA122" i="3"/>
  <c r="P123" i="3"/>
  <c r="Q123" i="3"/>
  <c r="R123" i="3"/>
  <c r="T123" i="3"/>
  <c r="V123" i="3"/>
  <c r="X123" i="3"/>
  <c r="Z123" i="3"/>
  <c r="AA123" i="3"/>
  <c r="P124" i="3"/>
  <c r="Q124" i="3"/>
  <c r="R124" i="3"/>
  <c r="T124" i="3"/>
  <c r="V124" i="3"/>
  <c r="X124" i="3"/>
  <c r="Z124" i="3"/>
  <c r="AA124" i="3"/>
  <c r="P125" i="3"/>
  <c r="Q125" i="3"/>
  <c r="R125" i="3"/>
  <c r="T125" i="3"/>
  <c r="V125" i="3"/>
  <c r="X125" i="3"/>
  <c r="Z125" i="3"/>
  <c r="AA125" i="3"/>
  <c r="P126" i="3"/>
  <c r="Q126" i="3"/>
  <c r="R126" i="3"/>
  <c r="T126" i="3"/>
  <c r="V126" i="3"/>
  <c r="X126" i="3"/>
  <c r="Z126" i="3"/>
  <c r="AA126" i="3"/>
  <c r="P127" i="3"/>
  <c r="Q127" i="3"/>
  <c r="R127" i="3"/>
  <c r="T127" i="3"/>
  <c r="V127" i="3"/>
  <c r="X127" i="3"/>
  <c r="Z127" i="3"/>
  <c r="AA127" i="3"/>
  <c r="P128" i="3"/>
  <c r="Q128" i="3"/>
  <c r="R128" i="3"/>
  <c r="T128" i="3"/>
  <c r="V128" i="3"/>
  <c r="X128" i="3"/>
  <c r="Z128" i="3"/>
  <c r="AA128" i="3"/>
  <c r="P129" i="3"/>
  <c r="Q129" i="3"/>
  <c r="R129" i="3"/>
  <c r="T129" i="3"/>
  <c r="V129" i="3"/>
  <c r="X129" i="3"/>
  <c r="Z129" i="3"/>
  <c r="AA129" i="3"/>
  <c r="P130" i="3"/>
  <c r="Q130" i="3"/>
  <c r="R130" i="3"/>
  <c r="T130" i="3"/>
  <c r="V130" i="3"/>
  <c r="X130" i="3"/>
  <c r="Z130" i="3"/>
  <c r="AA130" i="3"/>
  <c r="Q131" i="3"/>
  <c r="AA131" i="3"/>
  <c r="P132" i="3"/>
  <c r="Q132" i="3"/>
  <c r="R132" i="3"/>
  <c r="T132" i="3"/>
  <c r="V132" i="3"/>
  <c r="X132" i="3"/>
  <c r="Z132" i="3"/>
  <c r="AA132" i="3"/>
  <c r="P133" i="3"/>
  <c r="Q133" i="3"/>
  <c r="R133" i="3"/>
  <c r="T133" i="3"/>
  <c r="V133" i="3"/>
  <c r="X133" i="3"/>
  <c r="Z133" i="3"/>
  <c r="AA133" i="3"/>
  <c r="P134" i="3"/>
  <c r="Q134" i="3"/>
  <c r="R134" i="3"/>
  <c r="T134" i="3"/>
  <c r="V134" i="3"/>
  <c r="X134" i="3"/>
  <c r="Z134" i="3"/>
  <c r="AA134" i="3"/>
  <c r="P135" i="3"/>
  <c r="Q135" i="3"/>
  <c r="R135" i="3"/>
  <c r="T135" i="3"/>
  <c r="V135" i="3"/>
  <c r="X135" i="3"/>
  <c r="Z135" i="3"/>
  <c r="AA135" i="3"/>
  <c r="P136" i="3"/>
  <c r="Q136" i="3"/>
  <c r="R136" i="3"/>
  <c r="T136" i="3"/>
  <c r="V136" i="3"/>
  <c r="X136" i="3"/>
  <c r="Z136" i="3"/>
  <c r="AA136" i="3"/>
  <c r="P137" i="3"/>
  <c r="Q137" i="3"/>
  <c r="R137" i="3"/>
  <c r="T137" i="3"/>
  <c r="V137" i="3"/>
  <c r="X137" i="3"/>
  <c r="Z137" i="3"/>
  <c r="AA137" i="3"/>
  <c r="P138" i="3"/>
  <c r="Q138" i="3"/>
  <c r="R138" i="3"/>
  <c r="T138" i="3"/>
  <c r="V138" i="3"/>
  <c r="X138" i="3"/>
  <c r="Z138" i="3"/>
  <c r="AA138" i="3"/>
  <c r="P139" i="3"/>
  <c r="Q139" i="3"/>
  <c r="R139" i="3"/>
  <c r="T139" i="3"/>
  <c r="V139" i="3"/>
  <c r="X139" i="3"/>
  <c r="Z139" i="3"/>
  <c r="AA139" i="3"/>
  <c r="P140" i="3"/>
  <c r="Q140" i="3"/>
  <c r="R140" i="3"/>
  <c r="T140" i="3"/>
  <c r="V140" i="3"/>
  <c r="X140" i="3"/>
  <c r="Z140" i="3"/>
  <c r="AA140" i="3"/>
  <c r="P141" i="3"/>
  <c r="Q141" i="3"/>
  <c r="R141" i="3"/>
  <c r="T141" i="3"/>
  <c r="V141" i="3"/>
  <c r="X141" i="3"/>
  <c r="Z141" i="3"/>
  <c r="AA141" i="3"/>
  <c r="P142" i="3"/>
  <c r="Q142" i="3"/>
  <c r="R142" i="3"/>
  <c r="T142" i="3"/>
  <c r="V142" i="3"/>
  <c r="X142" i="3"/>
  <c r="Z142" i="3"/>
  <c r="AA142" i="3"/>
  <c r="P143" i="3"/>
  <c r="Q143" i="3"/>
  <c r="R143" i="3"/>
  <c r="T143" i="3"/>
  <c r="V143" i="3"/>
  <c r="X143" i="3"/>
  <c r="Z143" i="3"/>
  <c r="AA143" i="3"/>
  <c r="P144" i="3"/>
  <c r="Q144" i="3"/>
  <c r="R144" i="3"/>
  <c r="T144" i="3"/>
  <c r="V144" i="3"/>
  <c r="X144" i="3"/>
  <c r="Z144" i="3"/>
  <c r="AA144" i="3"/>
  <c r="P145" i="3"/>
  <c r="Q145" i="3"/>
  <c r="R145" i="3"/>
  <c r="T145" i="3"/>
  <c r="V145" i="3"/>
  <c r="X145" i="3"/>
  <c r="Z145" i="3"/>
  <c r="AA145" i="3"/>
  <c r="P146" i="3"/>
  <c r="Q146" i="3"/>
  <c r="R146" i="3"/>
  <c r="T146" i="3"/>
  <c r="V146" i="3"/>
  <c r="X146" i="3"/>
  <c r="Z146" i="3"/>
  <c r="AA146" i="3"/>
  <c r="P147" i="3"/>
  <c r="Q147" i="3"/>
  <c r="R147" i="3"/>
  <c r="T147" i="3"/>
  <c r="V147" i="3"/>
  <c r="X147" i="3"/>
  <c r="Z147" i="3"/>
  <c r="AA147" i="3"/>
  <c r="P148" i="3"/>
  <c r="Q148" i="3"/>
  <c r="R148" i="3"/>
  <c r="T148" i="3"/>
  <c r="V148" i="3"/>
  <c r="X148" i="3"/>
  <c r="Z148" i="3"/>
  <c r="AA148" i="3"/>
  <c r="P149" i="3"/>
  <c r="Q149" i="3"/>
  <c r="R149" i="3"/>
  <c r="T149" i="3"/>
  <c r="V149" i="3"/>
  <c r="X149" i="3"/>
  <c r="Z149" i="3"/>
  <c r="AA149" i="3"/>
  <c r="M1" i="10"/>
  <c r="N1" i="10"/>
  <c r="Q7" i="1"/>
  <c r="X53" i="3"/>
  <c r="P7" i="1"/>
  <c r="O7" i="1"/>
  <c r="T53" i="3"/>
  <c r="N7" i="1"/>
  <c r="M7" i="1"/>
  <c r="Z52" i="3"/>
  <c r="Q6" i="1"/>
  <c r="W52" i="3"/>
  <c r="P6" i="1"/>
  <c r="U52" i="3"/>
  <c r="V52" i="3"/>
  <c r="O6" i="1"/>
  <c r="S52" i="3"/>
  <c r="T52" i="3"/>
  <c r="N6" i="1"/>
  <c r="R52" i="3"/>
  <c r="M6" i="1"/>
  <c r="Y51" i="3"/>
  <c r="Z51" i="3"/>
  <c r="W51" i="3"/>
  <c r="X51" i="3"/>
  <c r="U51" i="3"/>
  <c r="V51" i="3"/>
  <c r="S51" i="3"/>
  <c r="T51" i="3"/>
  <c r="R51" i="3"/>
  <c r="V5" i="1"/>
  <c r="S50" i="3"/>
  <c r="U50" i="3"/>
  <c r="W50" i="3"/>
  <c r="U7" i="1"/>
  <c r="S7" i="1"/>
  <c r="V7" i="1"/>
  <c r="R7" i="1"/>
  <c r="T7" i="1"/>
  <c r="R5" i="1"/>
  <c r="S5" i="1"/>
  <c r="U5" i="1"/>
  <c r="T5" i="1"/>
  <c r="D9" i="16"/>
  <c r="U6" i="1"/>
  <c r="Y52" i="3"/>
  <c r="S6" i="1"/>
  <c r="R6" i="1"/>
  <c r="V6" i="1"/>
  <c r="Q100" i="3"/>
  <c r="S100" i="3"/>
  <c r="U100" i="3"/>
  <c r="W100" i="3"/>
  <c r="Z99" i="3"/>
  <c r="V99" i="3"/>
  <c r="Q98" i="3"/>
  <c r="S98" i="3"/>
  <c r="U98" i="3"/>
  <c r="W98" i="3"/>
  <c r="Y98" i="3"/>
  <c r="Z97" i="3"/>
  <c r="V97" i="3"/>
  <c r="Q96" i="3"/>
  <c r="S96" i="3"/>
  <c r="U96" i="3"/>
  <c r="W96" i="3"/>
  <c r="Y96" i="3"/>
  <c r="Z95" i="3"/>
  <c r="V95" i="3"/>
  <c r="Q94" i="3"/>
  <c r="S94" i="3"/>
  <c r="U94" i="3"/>
  <c r="W94" i="3"/>
  <c r="Y94" i="3"/>
  <c r="Z93" i="3"/>
  <c r="V93" i="3"/>
  <c r="Q92" i="3"/>
  <c r="S92" i="3"/>
  <c r="U92" i="3"/>
  <c r="W92" i="3"/>
  <c r="Y92" i="3"/>
  <c r="Z91" i="3"/>
  <c r="V91" i="3"/>
  <c r="Q90" i="3"/>
  <c r="S90" i="3"/>
  <c r="U90" i="3"/>
  <c r="W90" i="3"/>
  <c r="Y90" i="3"/>
  <c r="Z89" i="3"/>
  <c r="V89" i="3"/>
  <c r="Q88" i="3"/>
  <c r="S88" i="3"/>
  <c r="U88" i="3"/>
  <c r="W88" i="3"/>
  <c r="Y88" i="3"/>
  <c r="Z87" i="3"/>
  <c r="V87" i="3"/>
  <c r="Q86" i="3"/>
  <c r="S86" i="3"/>
  <c r="U86" i="3"/>
  <c r="W86" i="3"/>
  <c r="Y86" i="3"/>
  <c r="Z85" i="3"/>
  <c r="V85" i="3"/>
  <c r="Q84" i="3"/>
  <c r="S84" i="3"/>
  <c r="U84" i="3"/>
  <c r="W84" i="3"/>
  <c r="Y84" i="3"/>
  <c r="Z83" i="3"/>
  <c r="V83" i="3"/>
  <c r="Q82" i="3"/>
  <c r="S82" i="3"/>
  <c r="U82" i="3"/>
  <c r="W82" i="3"/>
  <c r="Y82" i="3"/>
  <c r="Z81" i="3"/>
  <c r="V81" i="3"/>
  <c r="Q99" i="3"/>
  <c r="S99" i="3"/>
  <c r="U99" i="3"/>
  <c r="W99" i="3"/>
  <c r="Y99" i="3"/>
  <c r="Q97" i="3"/>
  <c r="S97" i="3"/>
  <c r="U97" i="3"/>
  <c r="W97" i="3"/>
  <c r="Y97" i="3"/>
  <c r="Q95" i="3"/>
  <c r="S95" i="3"/>
  <c r="U95" i="3"/>
  <c r="W95" i="3"/>
  <c r="Y95" i="3"/>
  <c r="Q93" i="3"/>
  <c r="S93" i="3"/>
  <c r="U93" i="3"/>
  <c r="W93" i="3"/>
  <c r="Y93" i="3"/>
  <c r="Q91" i="3"/>
  <c r="S91" i="3"/>
  <c r="U91" i="3"/>
  <c r="W91" i="3"/>
  <c r="Y91" i="3"/>
  <c r="Q89" i="3"/>
  <c r="S89" i="3"/>
  <c r="U89" i="3"/>
  <c r="W89" i="3"/>
  <c r="Y89" i="3"/>
  <c r="Q87" i="3"/>
  <c r="S87" i="3"/>
  <c r="U87" i="3"/>
  <c r="W87" i="3"/>
  <c r="Y87" i="3"/>
  <c r="Q85" i="3"/>
  <c r="S85" i="3"/>
  <c r="U85" i="3"/>
  <c r="W85" i="3"/>
  <c r="Y85" i="3"/>
  <c r="Q83" i="3"/>
  <c r="S83" i="3"/>
  <c r="U83" i="3"/>
  <c r="W83" i="3"/>
  <c r="Y83" i="3"/>
  <c r="Q81" i="3"/>
  <c r="S81" i="3"/>
  <c r="U81" i="3"/>
  <c r="W81" i="3"/>
  <c r="Y81" i="3"/>
  <c r="Y80" i="3"/>
  <c r="W80" i="3"/>
  <c r="U80" i="3"/>
  <c r="S80" i="3"/>
  <c r="Y79" i="3"/>
  <c r="W79" i="3"/>
  <c r="U79" i="3"/>
  <c r="S79" i="3"/>
  <c r="Y78" i="3"/>
  <c r="W78" i="3"/>
  <c r="U78" i="3"/>
  <c r="S78" i="3"/>
  <c r="Y77" i="3"/>
  <c r="W77" i="3"/>
  <c r="U77" i="3"/>
  <c r="S77" i="3"/>
  <c r="Y76" i="3"/>
  <c r="W76" i="3"/>
  <c r="U76" i="3"/>
  <c r="S76" i="3"/>
  <c r="Y75" i="3"/>
  <c r="W75" i="3"/>
  <c r="U75" i="3"/>
  <c r="S75" i="3"/>
  <c r="Y74" i="3"/>
  <c r="W74" i="3"/>
  <c r="U74" i="3"/>
  <c r="S74" i="3"/>
  <c r="Y73" i="3"/>
  <c r="W73" i="3"/>
  <c r="U73" i="3"/>
  <c r="S73" i="3"/>
  <c r="Y72" i="3"/>
  <c r="W72" i="3"/>
  <c r="U72" i="3"/>
  <c r="S72" i="3"/>
  <c r="Y71" i="3"/>
  <c r="W71" i="3"/>
  <c r="U71" i="3"/>
  <c r="S71" i="3"/>
  <c r="Y70" i="3"/>
  <c r="W70" i="3"/>
  <c r="U70" i="3"/>
  <c r="S70" i="3"/>
  <c r="Z68" i="3"/>
  <c r="V68" i="3"/>
  <c r="Q67" i="3"/>
  <c r="S67" i="3"/>
  <c r="U67" i="3"/>
  <c r="W67" i="3"/>
  <c r="Y67" i="3"/>
  <c r="Z66" i="3"/>
  <c r="V66" i="3"/>
  <c r="Q65" i="3"/>
  <c r="S65" i="3"/>
  <c r="U65" i="3"/>
  <c r="W65" i="3"/>
  <c r="Y65" i="3"/>
  <c r="Z64" i="3"/>
  <c r="V64" i="3"/>
  <c r="Q63" i="3"/>
  <c r="S63" i="3"/>
  <c r="U63" i="3"/>
  <c r="W63" i="3"/>
  <c r="Y63" i="3"/>
  <c r="Q61" i="3"/>
  <c r="S61" i="3"/>
  <c r="U61" i="3"/>
  <c r="W61" i="3"/>
  <c r="Y61" i="3"/>
  <c r="Q68" i="3"/>
  <c r="S68" i="3"/>
  <c r="U68" i="3"/>
  <c r="W68" i="3"/>
  <c r="Y68" i="3"/>
  <c r="Q66" i="3"/>
  <c r="S66" i="3"/>
  <c r="U66" i="3"/>
  <c r="W66" i="3"/>
  <c r="Y66" i="3"/>
  <c r="Q64" i="3"/>
  <c r="S64" i="3"/>
  <c r="U64" i="3"/>
  <c r="W64" i="3"/>
  <c r="Y64" i="3"/>
  <c r="Q62" i="3"/>
  <c r="S62" i="3"/>
  <c r="U62" i="3"/>
  <c r="W62" i="3"/>
  <c r="Y62" i="3"/>
  <c r="Q60" i="3"/>
  <c r="S60" i="3"/>
  <c r="U60" i="3"/>
  <c r="W60" i="3"/>
  <c r="Y60" i="3"/>
  <c r="Y59" i="3"/>
  <c r="W59" i="3"/>
  <c r="U59" i="3"/>
  <c r="S59" i="3"/>
  <c r="Y57" i="3"/>
  <c r="W57" i="3"/>
  <c r="U57" i="3"/>
  <c r="S57" i="3"/>
  <c r="Y55" i="3"/>
  <c r="W55" i="3"/>
  <c r="U55" i="3"/>
  <c r="S55" i="3"/>
  <c r="Y54" i="3"/>
  <c r="W54" i="3"/>
  <c r="U54" i="3"/>
  <c r="S54" i="3"/>
  <c r="Y53" i="3"/>
  <c r="W53" i="3"/>
  <c r="U53" i="3"/>
  <c r="S53" i="3"/>
  <c r="F9" i="16"/>
  <c r="E9" i="16"/>
  <c r="C9" i="16"/>
  <c r="H9" i="16"/>
  <c r="G9" i="16"/>
  <c r="T6" i="1"/>
  <c r="D12" i="16"/>
  <c r="C12" i="16"/>
  <c r="E12" i="16"/>
  <c r="G12" i="16"/>
  <c r="H12" i="16"/>
  <c r="F12" i="16"/>
  <c r="I9" i="16"/>
  <c r="I12" i="16"/>
  <c r="Q105" i="3"/>
  <c r="S105" i="3"/>
  <c r="U105" i="3"/>
  <c r="Q103" i="3"/>
  <c r="S103" i="3"/>
  <c r="U103" i="3"/>
  <c r="W103" i="3"/>
  <c r="Y103" i="3"/>
  <c r="Q101" i="3"/>
  <c r="S101" i="3"/>
  <c r="U101" i="3"/>
  <c r="W101" i="3"/>
  <c r="Y101" i="3"/>
  <c r="R98" i="3"/>
  <c r="V98" i="3"/>
  <c r="Z98" i="3"/>
  <c r="R94" i="3"/>
  <c r="V94" i="3"/>
  <c r="Z94" i="3"/>
  <c r="R90" i="3"/>
  <c r="V90" i="3"/>
  <c r="Z90" i="3"/>
  <c r="Z105" i="3"/>
  <c r="X105" i="3"/>
  <c r="V105" i="3"/>
  <c r="R105" i="3"/>
  <c r="Q104" i="3"/>
  <c r="S104" i="3"/>
  <c r="U104" i="3"/>
  <c r="W104" i="3"/>
  <c r="Y104" i="3"/>
  <c r="Z103" i="3"/>
  <c r="V103" i="3"/>
  <c r="R103" i="3"/>
  <c r="Q102" i="3"/>
  <c r="S102" i="3"/>
  <c r="U102" i="3"/>
  <c r="W102" i="3"/>
  <c r="Y102" i="3"/>
  <c r="Z101" i="3"/>
  <c r="V101" i="3"/>
  <c r="R101" i="3"/>
  <c r="R100" i="3"/>
  <c r="V100" i="3"/>
  <c r="Y100" i="3"/>
  <c r="T98" i="3"/>
  <c r="R96" i="3"/>
  <c r="V96" i="3"/>
  <c r="Z96" i="3"/>
  <c r="T94" i="3"/>
  <c r="R92" i="3"/>
  <c r="V92" i="3"/>
  <c r="Z92" i="3"/>
  <c r="T90" i="3"/>
  <c r="Z88" i="3"/>
  <c r="V88" i="3"/>
  <c r="Z86" i="3"/>
  <c r="V86" i="3"/>
  <c r="Z84" i="3"/>
  <c r="V84" i="3"/>
  <c r="Z82" i="3"/>
  <c r="V82" i="3"/>
  <c r="X68" i="3"/>
  <c r="X66" i="3"/>
  <c r="X64" i="3"/>
  <c r="D11" i="16"/>
  <c r="D13" i="16"/>
  <c r="H11" i="16"/>
  <c r="H13" i="16"/>
  <c r="G11" i="16"/>
  <c r="G13" i="16"/>
  <c r="E11" i="16"/>
  <c r="E13" i="16"/>
  <c r="C11" i="16"/>
  <c r="F11" i="16"/>
  <c r="I11" i="16"/>
  <c r="F13" i="16"/>
  <c r="C10" i="16"/>
  <c r="F10" i="16"/>
  <c r="F14" i="16"/>
  <c r="E10" i="16"/>
  <c r="D10" i="16"/>
  <c r="D14" i="16"/>
  <c r="G10" i="16"/>
  <c r="G14" i="16"/>
  <c r="H10" i="16"/>
  <c r="C13" i="16"/>
  <c r="B7" i="2"/>
  <c r="B5" i="2"/>
  <c r="B11" i="2"/>
  <c r="B9" i="2"/>
  <c r="B15" i="2"/>
  <c r="B13" i="2"/>
  <c r="B3" i="2"/>
  <c r="G15" i="16"/>
  <c r="I10" i="16"/>
  <c r="C14" i="16"/>
  <c r="F15" i="16"/>
  <c r="H14" i="16"/>
  <c r="E14" i="16"/>
  <c r="Y149" i="3"/>
  <c r="W149" i="3"/>
  <c r="U149" i="3"/>
  <c r="S149" i="3"/>
  <c r="Y148" i="3"/>
  <c r="W148" i="3"/>
  <c r="U148" i="3"/>
  <c r="S148" i="3"/>
  <c r="Y147" i="3"/>
  <c r="W147" i="3"/>
  <c r="U147" i="3"/>
  <c r="S147" i="3"/>
  <c r="Y146" i="3"/>
  <c r="W146" i="3"/>
  <c r="U146" i="3"/>
  <c r="S146" i="3"/>
  <c r="Y145" i="3"/>
  <c r="W145" i="3"/>
  <c r="U145" i="3"/>
  <c r="S145" i="3"/>
  <c r="Y144" i="3"/>
  <c r="W144" i="3"/>
  <c r="U144" i="3"/>
  <c r="S144" i="3"/>
  <c r="Y143" i="3"/>
  <c r="W143" i="3"/>
  <c r="U143" i="3"/>
  <c r="S143" i="3"/>
  <c r="Y142" i="3"/>
  <c r="W142" i="3"/>
  <c r="U142" i="3"/>
  <c r="S142" i="3"/>
  <c r="Y141" i="3"/>
  <c r="W141" i="3"/>
  <c r="U141" i="3"/>
  <c r="S141" i="3"/>
  <c r="Y140" i="3"/>
  <c r="W140" i="3"/>
  <c r="U140" i="3"/>
  <c r="S140" i="3"/>
  <c r="Y139" i="3"/>
  <c r="W139" i="3"/>
  <c r="U139" i="3"/>
  <c r="S139" i="3"/>
  <c r="Y138" i="3"/>
  <c r="W138" i="3"/>
  <c r="U138" i="3"/>
  <c r="S138" i="3"/>
  <c r="Y137" i="3"/>
  <c r="W137" i="3"/>
  <c r="U137" i="3"/>
  <c r="S137" i="3"/>
  <c r="Y136" i="3"/>
  <c r="W136" i="3"/>
  <c r="U136" i="3"/>
  <c r="S136" i="3"/>
  <c r="Y135" i="3"/>
  <c r="W135" i="3"/>
  <c r="U135" i="3"/>
  <c r="S135" i="3"/>
  <c r="Y134" i="3"/>
  <c r="W134" i="3"/>
  <c r="U134" i="3"/>
  <c r="S134" i="3"/>
  <c r="Y133" i="3"/>
  <c r="W133" i="3"/>
  <c r="U133" i="3"/>
  <c r="S133" i="3"/>
  <c r="Y132" i="3"/>
  <c r="W132" i="3"/>
  <c r="U132" i="3"/>
  <c r="S132" i="3"/>
  <c r="Y131" i="3"/>
  <c r="W131" i="3"/>
  <c r="U131" i="3"/>
  <c r="S131" i="3"/>
  <c r="Y130" i="3"/>
  <c r="W130" i="3"/>
  <c r="U130" i="3"/>
  <c r="S130" i="3"/>
  <c r="Y129" i="3"/>
  <c r="W129" i="3"/>
  <c r="U129" i="3"/>
  <c r="S129" i="3"/>
  <c r="Y128" i="3"/>
  <c r="W128" i="3"/>
  <c r="U128" i="3"/>
  <c r="S128" i="3"/>
  <c r="Y127" i="3"/>
  <c r="W127" i="3"/>
  <c r="U127" i="3"/>
  <c r="S127" i="3"/>
  <c r="Y126" i="3"/>
  <c r="W126" i="3"/>
  <c r="U126" i="3"/>
  <c r="S126" i="3"/>
  <c r="Y125" i="3"/>
  <c r="W125" i="3"/>
  <c r="U125" i="3"/>
  <c r="S125" i="3"/>
  <c r="Y124" i="3"/>
  <c r="W124" i="3"/>
  <c r="U124" i="3"/>
  <c r="S124" i="3"/>
  <c r="Y123" i="3"/>
  <c r="W123" i="3"/>
  <c r="U123" i="3"/>
  <c r="S123" i="3"/>
  <c r="Y122" i="3"/>
  <c r="W122" i="3"/>
  <c r="U122" i="3"/>
  <c r="S122" i="3"/>
  <c r="Y121" i="3"/>
  <c r="W121" i="3"/>
  <c r="U121" i="3"/>
  <c r="S121" i="3"/>
  <c r="Y120" i="3"/>
  <c r="W120" i="3"/>
  <c r="U120" i="3"/>
  <c r="S120" i="3"/>
  <c r="Y119" i="3"/>
  <c r="W119" i="3"/>
  <c r="U119" i="3"/>
  <c r="S119" i="3"/>
  <c r="Y118" i="3"/>
  <c r="W118" i="3"/>
  <c r="U118" i="3"/>
  <c r="S118" i="3"/>
  <c r="Y117" i="3"/>
  <c r="W117" i="3"/>
  <c r="U117" i="3"/>
  <c r="S117" i="3"/>
  <c r="Y116" i="3"/>
  <c r="W116" i="3"/>
  <c r="U116" i="3"/>
  <c r="S116" i="3"/>
  <c r="Y115" i="3"/>
  <c r="W115" i="3"/>
  <c r="U115" i="3"/>
  <c r="S115" i="3"/>
  <c r="Y114" i="3"/>
  <c r="W114" i="3"/>
  <c r="U114" i="3"/>
  <c r="S114" i="3"/>
  <c r="Y113" i="3"/>
  <c r="W113" i="3"/>
  <c r="U113" i="3"/>
  <c r="S113" i="3"/>
  <c r="Y112" i="3"/>
  <c r="W112" i="3"/>
  <c r="U112" i="3"/>
  <c r="S112" i="3"/>
  <c r="Y111" i="3"/>
  <c r="W111" i="3"/>
  <c r="U111" i="3"/>
  <c r="S111" i="3"/>
  <c r="Y110" i="3"/>
  <c r="W110" i="3"/>
  <c r="U110" i="3"/>
  <c r="S110" i="3"/>
  <c r="Y109" i="3"/>
  <c r="W109" i="3"/>
  <c r="U109" i="3"/>
  <c r="S109" i="3"/>
  <c r="Y108" i="3"/>
  <c r="W108" i="3"/>
  <c r="U108" i="3"/>
  <c r="S108" i="3"/>
  <c r="Y107" i="3"/>
  <c r="W107" i="3"/>
  <c r="U107" i="3"/>
  <c r="S107" i="3"/>
  <c r="Y106" i="3"/>
  <c r="W106" i="3"/>
  <c r="U106" i="3"/>
  <c r="S106" i="3"/>
  <c r="Z104" i="3"/>
  <c r="V104" i="3"/>
  <c r="Z100" i="3"/>
  <c r="X95" i="3"/>
  <c r="X93" i="3"/>
  <c r="X88" i="3"/>
  <c r="X86" i="3"/>
  <c r="X84" i="3"/>
  <c r="X82" i="3"/>
  <c r="Z67" i="3"/>
  <c r="V67" i="3"/>
  <c r="E15" i="16"/>
  <c r="I13" i="16"/>
  <c r="D15" i="16"/>
  <c r="H15" i="16"/>
  <c r="I14" i="16"/>
  <c r="I15" i="16"/>
  <c r="C15" i="16"/>
</calcChain>
</file>

<file path=xl/sharedStrings.xml><?xml version="1.0" encoding="utf-8"?>
<sst xmlns="http://schemas.openxmlformats.org/spreadsheetml/2006/main" count="236" uniqueCount="115">
  <si>
    <t>名　前</t>
  </si>
  <si>
    <t>性別</t>
  </si>
  <si>
    <t>年齢</t>
  </si>
  <si>
    <t>合計点</t>
  </si>
  <si>
    <t>最低点</t>
  </si>
  <si>
    <t>最高点</t>
  </si>
  <si>
    <t>級別人数</t>
  </si>
  <si>
    <t>人数</t>
  </si>
  <si>
    <t>１級</t>
  </si>
  <si>
    <t>２級</t>
  </si>
  <si>
    <t>３級</t>
  </si>
  <si>
    <t>４級</t>
  </si>
  <si>
    <t>５級</t>
  </si>
  <si>
    <t>級外</t>
  </si>
  <si>
    <t>受験者数</t>
  </si>
  <si>
    <t>５種目</t>
  </si>
  <si>
    <t>上体起こし</t>
    <rPh sb="2" eb="3">
      <t>オ</t>
    </rPh>
    <phoneticPr fontId="1"/>
  </si>
  <si>
    <t>腕立伏せ</t>
    <rPh sb="2" eb="3">
      <t>フ</t>
    </rPh>
    <phoneticPr fontId="1"/>
  </si>
  <si>
    <t>時間往復走</t>
    <rPh sb="2" eb="4">
      <t>オウフク</t>
    </rPh>
    <rPh sb="4" eb="5">
      <t>ソウ</t>
    </rPh>
    <phoneticPr fontId="1"/>
  </si>
  <si>
    <t>５分間走</t>
    <rPh sb="2" eb="3">
      <t>カン</t>
    </rPh>
    <rPh sb="3" eb="4">
      <t>ソウ</t>
    </rPh>
    <phoneticPr fontId="1"/>
  </si>
  <si>
    <t>測定値</t>
    <rPh sb="0" eb="3">
      <t>ソクテイチ</t>
    </rPh>
    <phoneticPr fontId="1"/>
  </si>
  <si>
    <t>測定日</t>
    <rPh sb="0" eb="2">
      <t>ソクテイ</t>
    </rPh>
    <rPh sb="2" eb="3">
      <t>ビ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</si>
  <si>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</si>
  <si>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</si>
  <si>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得点</t>
    <rPh sb="0" eb="2">
      <t>トクテン</t>
    </rPh>
    <phoneticPr fontId="1"/>
  </si>
  <si>
    <t>種目数</t>
    <rPh sb="0" eb="2">
      <t>シュモク</t>
    </rPh>
    <rPh sb="2" eb="3">
      <t>スウ</t>
    </rPh>
    <phoneticPr fontId="1"/>
  </si>
  <si>
    <t>総合評価</t>
    <rPh sb="0" eb="2">
      <t>ソウゴウ</t>
    </rPh>
    <phoneticPr fontId="1"/>
  </si>
  <si>
    <t>個人測定結果表</t>
    <rPh sb="0" eb="2">
      <t>コジン</t>
    </rPh>
    <rPh sb="2" eb="4">
      <t>ソクテイ</t>
    </rPh>
    <rPh sb="4" eb="7">
      <t>ケッカヒョウ</t>
    </rPh>
    <phoneticPr fontId="1"/>
  </si>
  <si>
    <t>立幅跳び</t>
    <rPh sb="2" eb="3">
      <t>ト</t>
    </rPh>
    <phoneticPr fontId="1"/>
  </si>
  <si>
    <t>入力番号</t>
    <rPh sb="0" eb="2">
      <t>ニュウリョク</t>
    </rPh>
    <rPh sb="2" eb="4">
      <t>バンゴウ</t>
    </rPh>
    <phoneticPr fontId="1"/>
  </si>
  <si>
    <t>級外</t>
    <rPh sb="0" eb="1">
      <t>キュウ</t>
    </rPh>
    <rPh sb="1" eb="2">
      <t>ガイ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</si>
  <si>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</si>
  <si>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</si>
  <si>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性別</t>
    <rPh sb="0" eb="2">
      <t>セイベツ</t>
    </rPh>
    <phoneticPr fontId="1"/>
  </si>
  <si>
    <t>上体
起こし</t>
    <rPh sb="3" eb="4">
      <t>オ</t>
    </rPh>
    <phoneticPr fontId="1"/>
  </si>
  <si>
    <t>腕立
伏せ</t>
    <rPh sb="3" eb="4">
      <t>フ</t>
    </rPh>
    <phoneticPr fontId="1"/>
  </si>
  <si>
    <t>時間
往復走</t>
    <rPh sb="3" eb="6">
      <t>オウフクソウ</t>
    </rPh>
    <phoneticPr fontId="1"/>
  </si>
  <si>
    <t>５分
間走</t>
    <rPh sb="3" eb="4">
      <t>カン</t>
    </rPh>
    <rPh sb="4" eb="5">
      <t>ソウ</t>
    </rPh>
    <phoneticPr fontId="1"/>
  </si>
  <si>
    <t>種目数</t>
    <rPh sb="0" eb="2">
      <t>シュモク</t>
    </rPh>
    <rPh sb="2" eb="3">
      <t>カズ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</si>
  <si>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</si>
  <si>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</si>
  <si>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</si>
  <si>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</si>
  <si>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</si>
  <si>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</si>
  <si>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</si>
  <si>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</si>
  <si>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</si>
  <si>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</si>
  <si>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</si>
  <si>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</si>
  <si>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</si>
  <si>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</si>
  <si>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</si>
  <si>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</si>
  <si>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</si>
  <si>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</si>
  <si>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</si>
  <si>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</si>
  <si>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</si>
  <si>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</si>
  <si>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W</t>
    <phoneticPr fontId="1"/>
  </si>
  <si>
    <t>X</t>
    <phoneticPr fontId="1"/>
  </si>
  <si>
    <t>年齢変換表</t>
    <rPh sb="0" eb="2">
      <t>ネンレイ</t>
    </rPh>
    <rPh sb="2" eb="4">
      <t>ヘンカン</t>
    </rPh>
    <rPh sb="4" eb="5">
      <t>ヒョウ</t>
    </rPh>
    <phoneticPr fontId="1"/>
  </si>
  <si>
    <t>幼少年</t>
    <rPh sb="0" eb="3">
      <t>ヨウショウネン</t>
    </rPh>
    <phoneticPr fontId="1"/>
  </si>
  <si>
    <t>壮年</t>
    <rPh sb="0" eb="2">
      <t>ソウネン</t>
    </rPh>
    <phoneticPr fontId="1"/>
  </si>
  <si>
    <t>４種目</t>
    <phoneticPr fontId="1"/>
  </si>
  <si>
    <t>名　前</t>
    <phoneticPr fontId="1"/>
  </si>
  <si>
    <t>立幅
とび</t>
    <phoneticPr fontId="1"/>
  </si>
  <si>
    <t>立幅
とび</t>
    <phoneticPr fontId="1"/>
  </si>
  <si>
    <t>No.</t>
    <phoneticPr fontId="1"/>
  </si>
  <si>
    <t>参照先変換表</t>
    <rPh sb="0" eb="2">
      <t>サンショウ</t>
    </rPh>
    <rPh sb="2" eb="3">
      <t>サキ</t>
    </rPh>
    <rPh sb="3" eb="5">
      <t>ヘンカン</t>
    </rPh>
    <rPh sb="5" eb="6">
      <t>ヒョウ</t>
    </rPh>
    <phoneticPr fontId="1"/>
  </si>
  <si>
    <t>立幅男子</t>
    <rPh sb="0" eb="2">
      <t>タチハバ</t>
    </rPh>
    <rPh sb="2" eb="4">
      <t>ダンシ</t>
    </rPh>
    <phoneticPr fontId="1"/>
  </si>
  <si>
    <t>立幅女子</t>
    <rPh sb="0" eb="2">
      <t>タチハバ</t>
    </rPh>
    <rPh sb="2" eb="4">
      <t>ジョシ</t>
    </rPh>
    <phoneticPr fontId="1"/>
  </si>
  <si>
    <t>上体起男子</t>
    <rPh sb="0" eb="2">
      <t>ジョウタイ</t>
    </rPh>
    <rPh sb="2" eb="3">
      <t>オ</t>
    </rPh>
    <rPh sb="3" eb="5">
      <t>ダンシ</t>
    </rPh>
    <phoneticPr fontId="1"/>
  </si>
  <si>
    <t>上体起女子</t>
    <rPh sb="0" eb="2">
      <t>ジョウタイ</t>
    </rPh>
    <rPh sb="2" eb="3">
      <t>オ</t>
    </rPh>
    <rPh sb="3" eb="5">
      <t>ジョシ</t>
    </rPh>
    <phoneticPr fontId="1"/>
  </si>
  <si>
    <t>腕屈伸男子</t>
    <rPh sb="0" eb="1">
      <t>ウデ</t>
    </rPh>
    <rPh sb="1" eb="3">
      <t>クッシン</t>
    </rPh>
    <rPh sb="3" eb="5">
      <t>ダンシ</t>
    </rPh>
    <phoneticPr fontId="1"/>
  </si>
  <si>
    <t>腕屈伸女子</t>
    <rPh sb="0" eb="1">
      <t>ウデ</t>
    </rPh>
    <rPh sb="1" eb="3">
      <t>クッシン</t>
    </rPh>
    <rPh sb="3" eb="5">
      <t>ジョシ</t>
    </rPh>
    <phoneticPr fontId="1"/>
  </si>
  <si>
    <t>往復走男子</t>
    <rPh sb="0" eb="2">
      <t>オウフク</t>
    </rPh>
    <rPh sb="2" eb="3">
      <t>ソウ</t>
    </rPh>
    <rPh sb="3" eb="5">
      <t>ダンシ</t>
    </rPh>
    <phoneticPr fontId="1"/>
  </si>
  <si>
    <t>往復走女子</t>
    <rPh sb="0" eb="2">
      <t>オウフク</t>
    </rPh>
    <rPh sb="2" eb="3">
      <t>ソウ</t>
    </rPh>
    <rPh sb="3" eb="5">
      <t>ジョシ</t>
    </rPh>
    <phoneticPr fontId="1"/>
  </si>
  <si>
    <t>五分間女子</t>
    <rPh sb="0" eb="3">
      <t>ゴフンカン</t>
    </rPh>
    <rPh sb="3" eb="5">
      <t>ジョシ</t>
    </rPh>
    <phoneticPr fontId="1"/>
  </si>
  <si>
    <t>五分間男子</t>
    <rPh sb="0" eb="3">
      <t>５フンカン</t>
    </rPh>
    <rPh sb="3" eb="5">
      <t>ダンシ</t>
    </rPh>
    <phoneticPr fontId="1"/>
  </si>
  <si>
    <t>幼年判定</t>
    <rPh sb="0" eb="2">
      <t>ヨウネン</t>
    </rPh>
    <rPh sb="2" eb="4">
      <t>ハンテイ</t>
    </rPh>
    <phoneticPr fontId="1"/>
  </si>
  <si>
    <t>列</t>
    <rPh sb="0" eb="1">
      <t>レツ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</si>
  <si>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</si>
  <si>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</si>
  <si>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測定結果</t>
    <rPh sb="0" eb="2">
      <t>ソクテイ</t>
    </rPh>
    <rPh sb="2" eb="4">
      <t>ケッカ</t>
    </rPh>
    <phoneticPr fontId="1"/>
  </si>
  <si>
    <t>測定日：</t>
    <rPh sb="0" eb="2">
      <t>ソクテイ</t>
    </rPh>
    <rPh sb="2" eb="3">
      <t>ビ</t>
    </rPh>
    <phoneticPr fontId="1"/>
  </si>
  <si>
    <t>総合
評価</t>
    <rPh sb="3" eb="5">
      <t>ヒョウカ</t>
    </rPh>
    <phoneticPr fontId="1"/>
  </si>
  <si>
    <t>総合
評価</t>
    <rPh sb="0" eb="2">
      <t>ソウゴウ</t>
    </rPh>
    <rPh sb="3" eb="5">
      <t>ヒョウカ</t>
    </rPh>
    <phoneticPr fontId="1"/>
  </si>
  <si>
    <t>-----</t>
    <phoneticPr fontId="1"/>
  </si>
  <si>
    <t>男</t>
    <phoneticPr fontId="1"/>
  </si>
  <si>
    <t>女</t>
    <phoneticPr fontId="1"/>
  </si>
  <si>
    <t>坂井市スポーツ少年団運動適性テスト結果集計表①</t>
    <rPh sb="0" eb="3">
      <t>サカイシ</t>
    </rPh>
    <rPh sb="7" eb="10">
      <t>ショウネンダン</t>
    </rPh>
    <rPh sb="10" eb="12">
      <t>ウンドウ</t>
    </rPh>
    <rPh sb="12" eb="14">
      <t>テキセイ</t>
    </rPh>
    <rPh sb="17" eb="19">
      <t>ケッカ</t>
    </rPh>
    <rPh sb="19" eb="21">
      <t>シュウケイ</t>
    </rPh>
    <rPh sb="21" eb="22">
      <t>ヒョウ</t>
    </rPh>
    <phoneticPr fontId="15"/>
  </si>
  <si>
    <t>実施期日</t>
    <rPh sb="0" eb="2">
      <t>ジッシ</t>
    </rPh>
    <rPh sb="2" eb="4">
      <t>キジツ</t>
    </rPh>
    <phoneticPr fontId="15"/>
  </si>
  <si>
    <t>会場</t>
    <rPh sb="0" eb="2">
      <t>カイジョウ</t>
    </rPh>
    <phoneticPr fontId="15"/>
  </si>
  <si>
    <t>テスト員名（有資格指導者）</t>
    <rPh sb="3" eb="4">
      <t>イン</t>
    </rPh>
    <rPh sb="4" eb="5">
      <t>メイ</t>
    </rPh>
    <rPh sb="6" eb="7">
      <t>ユウ</t>
    </rPh>
    <rPh sb="7" eb="9">
      <t>シカク</t>
    </rPh>
    <rPh sb="9" eb="12">
      <t>シドウシャ</t>
    </rPh>
    <phoneticPr fontId="15"/>
  </si>
  <si>
    <t>補助員名</t>
    <rPh sb="0" eb="3">
      <t>ホジョイン</t>
    </rPh>
    <rPh sb="3" eb="4">
      <t>メイ</t>
    </rPh>
    <phoneticPr fontId="15"/>
  </si>
  <si>
    <t>性　　別</t>
    <rPh sb="0" eb="1">
      <t>セイ</t>
    </rPh>
    <rPh sb="3" eb="4">
      <t>ベツ</t>
    </rPh>
    <phoneticPr fontId="15"/>
  </si>
  <si>
    <t>小　　計</t>
    <rPh sb="0" eb="1">
      <t>ショウ</t>
    </rPh>
    <rPh sb="3" eb="4">
      <t>ケイ</t>
    </rPh>
    <phoneticPr fontId="15"/>
  </si>
  <si>
    <t>小　学　生</t>
    <rPh sb="0" eb="1">
      <t>ショウ</t>
    </rPh>
    <rPh sb="2" eb="3">
      <t>ガク</t>
    </rPh>
    <rPh sb="4" eb="5">
      <t>ショウ</t>
    </rPh>
    <phoneticPr fontId="15"/>
  </si>
  <si>
    <t>男　　子</t>
    <rPh sb="0" eb="1">
      <t>オトコ</t>
    </rPh>
    <rPh sb="3" eb="4">
      <t>コ</t>
    </rPh>
    <phoneticPr fontId="15"/>
  </si>
  <si>
    <t>女　　子</t>
    <rPh sb="0" eb="1">
      <t>オンナ</t>
    </rPh>
    <rPh sb="3" eb="4">
      <t>コ</t>
    </rPh>
    <phoneticPr fontId="15"/>
  </si>
  <si>
    <t>中　学　生</t>
    <rPh sb="0" eb="1">
      <t>ナカ</t>
    </rPh>
    <rPh sb="2" eb="3">
      <t>ガク</t>
    </rPh>
    <rPh sb="4" eb="5">
      <t>ショウ</t>
    </rPh>
    <phoneticPr fontId="15"/>
  </si>
  <si>
    <t>小　　　計</t>
    <rPh sb="0" eb="1">
      <t>ショウ</t>
    </rPh>
    <rPh sb="4" eb="5">
      <t>ケイ</t>
    </rPh>
    <phoneticPr fontId="15"/>
  </si>
  <si>
    <t>合　　　計</t>
    <rPh sb="0" eb="1">
      <t>ゴウ</t>
    </rPh>
    <rPh sb="4" eb="5">
      <t>ケイ</t>
    </rPh>
    <phoneticPr fontId="15"/>
  </si>
  <si>
    <t>１級</t>
    <rPh sb="1" eb="2">
      <t>キュウ</t>
    </rPh>
    <phoneticPr fontId="15"/>
  </si>
  <si>
    <t>２級</t>
    <rPh sb="1" eb="2">
      <t>キュウ</t>
    </rPh>
    <phoneticPr fontId="15"/>
  </si>
  <si>
    <t>３級</t>
    <rPh sb="1" eb="2">
      <t>キュウ</t>
    </rPh>
    <phoneticPr fontId="15"/>
  </si>
  <si>
    <t>４級</t>
    <rPh sb="1" eb="2">
      <t>キュウ</t>
    </rPh>
    <phoneticPr fontId="15"/>
  </si>
  <si>
    <t>５級</t>
    <rPh sb="1" eb="2">
      <t>キュウ</t>
    </rPh>
    <phoneticPr fontId="15"/>
  </si>
  <si>
    <t>級外</t>
    <rPh sb="0" eb="1">
      <t>キュウ</t>
    </rPh>
    <rPh sb="1" eb="2">
      <t>ソト</t>
    </rPh>
    <phoneticPr fontId="15"/>
  </si>
  <si>
    <t>学年</t>
    <rPh sb="0" eb="2">
      <t>ガクネン</t>
    </rPh>
    <phoneticPr fontId="1"/>
  </si>
  <si>
    <t>※黄色のセルをうめてください</t>
    <rPh sb="1" eb="3">
      <t>キイロ</t>
    </rPh>
    <phoneticPr fontId="15"/>
  </si>
  <si>
    <t>※②結果一覧（個票）も一緒に提出してください。</t>
    <rPh sb="2" eb="4">
      <t>ケッカ</t>
    </rPh>
    <rPh sb="4" eb="6">
      <t>イチラン</t>
    </rPh>
    <rPh sb="7" eb="9">
      <t>コヒョウ</t>
    </rPh>
    <rPh sb="11" eb="13">
      <t>イッショ</t>
    </rPh>
    <rPh sb="14" eb="16">
      <t>テイシュツ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</si>
</sst>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名&quot;"/>
  </numFmts>
  <fonts count="19">
    <font>
      <sz val="10"/>
      <name val="ＭＳ ゴシック"/>
      <family val="3"/>
      <charset val="128"/>
    </font>
    <font>
      <sz val="6"/>
      <name val="Osaka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136">
    <xf numFmtId="0" fontId="0" fillId="0" borderId="0" xfId="0"/>
    <xf numFmtId="0" fontId="2" fillId="0" borderId="0" xfId="0" applyFont="1"/>
    <xf numFmtId="0" fontId="0" fillId="0" borderId="1" xfId="0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4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25" xfId="0" applyFont="1" applyBorder="1" applyAlignment="1" applyProtection="1">
      <alignment horizontal="distributed" vertical="center" justifyLastLine="1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distributed" vertical="center" justifyLastLine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distributed" vertical="center" justifyLastLine="1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vertical="center"/>
      <protection locked="0"/>
    </xf>
    <xf numFmtId="0" fontId="6" fillId="0" borderId="32" xfId="0" applyFont="1" applyBorder="1" applyAlignment="1">
      <alignment horizontal="center" vertical="center" wrapText="1"/>
    </xf>
    <xf numFmtId="0" fontId="0" fillId="0" borderId="33" xfId="0" applyBorder="1"/>
    <xf numFmtId="14" fontId="4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1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>
      <alignment horizontal="center"/>
    </xf>
    <xf numFmtId="0" fontId="10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/>
    </xf>
    <xf numFmtId="0" fontId="12" fillId="0" borderId="40" xfId="0" applyFont="1" applyBorder="1" applyAlignment="1"/>
    <xf numFmtId="0" fontId="17" fillId="0" borderId="0" xfId="1" applyFont="1" applyAlignment="1">
      <alignment horizontal="center" vertical="center" shrinkToFit="1"/>
    </xf>
    <xf numFmtId="0" fontId="14" fillId="0" borderId="0" xfId="1" applyAlignment="1">
      <alignment horizontal="center" vertical="center" shrinkToFit="1"/>
    </xf>
    <xf numFmtId="0" fontId="18" fillId="0" borderId="0" xfId="1" applyFont="1" applyAlignment="1">
      <alignment horizontal="center" vertical="center" shrinkToFit="1"/>
    </xf>
    <xf numFmtId="0" fontId="18" fillId="0" borderId="5" xfId="1" applyFont="1" applyBorder="1" applyAlignment="1">
      <alignment horizontal="center" vertical="center" shrinkToFit="1"/>
    </xf>
    <xf numFmtId="0" fontId="18" fillId="0" borderId="8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18" fillId="0" borderId="41" xfId="1" applyFont="1" applyBorder="1" applyAlignment="1">
      <alignment horizontal="center" vertical="center" shrinkToFit="1"/>
    </xf>
    <xf numFmtId="0" fontId="18" fillId="0" borderId="42" xfId="1" applyFont="1" applyBorder="1" applyAlignment="1">
      <alignment horizontal="center" vertical="center" shrinkToFit="1"/>
    </xf>
    <xf numFmtId="0" fontId="18" fillId="0" borderId="43" xfId="1" applyFont="1" applyBorder="1" applyAlignment="1">
      <alignment horizontal="center" vertical="center" shrinkToFit="1"/>
    </xf>
    <xf numFmtId="0" fontId="18" fillId="0" borderId="44" xfId="1" applyFont="1" applyBorder="1" applyAlignment="1">
      <alignment horizontal="center" vertical="center" shrinkToFit="1"/>
    </xf>
    <xf numFmtId="176" fontId="18" fillId="0" borderId="45" xfId="1" applyNumberFormat="1" applyFont="1" applyBorder="1" applyAlignment="1">
      <alignment horizontal="right" vertical="center" shrinkToFit="1"/>
    </xf>
    <xf numFmtId="176" fontId="18" fillId="0" borderId="4" xfId="1" applyNumberFormat="1" applyFont="1" applyBorder="1" applyAlignment="1">
      <alignment horizontal="right" vertical="center" shrinkToFit="1"/>
    </xf>
    <xf numFmtId="176" fontId="18" fillId="0" borderId="5" xfId="1" applyNumberFormat="1" applyFont="1" applyBorder="1" applyAlignment="1">
      <alignment horizontal="right" vertical="center" shrinkToFit="1"/>
    </xf>
    <xf numFmtId="176" fontId="18" fillId="0" borderId="46" xfId="1" applyNumberFormat="1" applyFont="1" applyBorder="1" applyAlignment="1">
      <alignment horizontal="right" vertical="center" shrinkToFit="1"/>
    </xf>
    <xf numFmtId="176" fontId="18" fillId="0" borderId="7" xfId="1" applyNumberFormat="1" applyFont="1" applyBorder="1" applyAlignment="1">
      <alignment horizontal="right" vertical="center" shrinkToFit="1"/>
    </xf>
    <xf numFmtId="176" fontId="18" fillId="0" borderId="8" xfId="1" applyNumberFormat="1" applyFont="1" applyBorder="1" applyAlignment="1">
      <alignment horizontal="right" vertical="center" shrinkToFit="1"/>
    </xf>
    <xf numFmtId="176" fontId="18" fillId="0" borderId="6" xfId="1" applyNumberFormat="1" applyFont="1" applyBorder="1" applyAlignment="1">
      <alignment horizontal="right" vertical="center" shrinkToFit="1"/>
    </xf>
    <xf numFmtId="0" fontId="18" fillId="0" borderId="2" xfId="1" applyFont="1" applyBorder="1" applyAlignment="1">
      <alignment horizontal="center" vertical="center" shrinkToFit="1"/>
    </xf>
    <xf numFmtId="0" fontId="18" fillId="0" borderId="47" xfId="1" applyFont="1" applyBorder="1" applyAlignment="1">
      <alignment horizontal="center" vertical="center" shrinkToFit="1"/>
    </xf>
    <xf numFmtId="176" fontId="18" fillId="0" borderId="2" xfId="1" applyNumberFormat="1" applyFont="1" applyBorder="1" applyAlignment="1">
      <alignment horizontal="right" vertical="center" shrinkToFit="1"/>
    </xf>
    <xf numFmtId="176" fontId="18" fillId="0" borderId="43" xfId="1" applyNumberFormat="1" applyFont="1" applyBorder="1" applyAlignment="1">
      <alignment horizontal="right" vertical="center" shrinkToFit="1"/>
    </xf>
    <xf numFmtId="176" fontId="18" fillId="0" borderId="48" xfId="1" applyNumberFormat="1" applyFont="1" applyBorder="1" applyAlignment="1">
      <alignment horizontal="right" vertical="center" shrinkToFit="1"/>
    </xf>
    <xf numFmtId="0" fontId="6" fillId="0" borderId="25" xfId="0" applyFont="1" applyBorder="1" applyAlignment="1">
      <alignment horizontal="center" vertical="center"/>
    </xf>
    <xf numFmtId="176" fontId="18" fillId="0" borderId="49" xfId="1" applyNumberFormat="1" applyFont="1" applyBorder="1" applyAlignment="1">
      <alignment horizontal="right" vertical="center" shrinkToFit="1"/>
    </xf>
    <xf numFmtId="176" fontId="18" fillId="0" borderId="50" xfId="1" applyNumberFormat="1" applyFont="1" applyBorder="1" applyAlignment="1">
      <alignment horizontal="right" vertical="center" shrinkToFit="1"/>
    </xf>
    <xf numFmtId="49" fontId="13" fillId="0" borderId="40" xfId="0" applyNumberFormat="1" applyFont="1" applyBorder="1" applyAlignment="1">
      <alignment vertical="center"/>
    </xf>
    <xf numFmtId="0" fontId="6" fillId="2" borderId="34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0" fillId="2" borderId="0" xfId="0" applyFill="1" applyAlignment="1" applyProtection="1">
      <alignment horizontal="center"/>
      <protection locked="0"/>
    </xf>
    <xf numFmtId="0" fontId="14" fillId="2" borderId="0" xfId="1" applyFont="1" applyFill="1" applyAlignment="1">
      <alignment horizontal="left" vertical="center"/>
    </xf>
    <xf numFmtId="0" fontId="18" fillId="0" borderId="3" xfId="1" applyFont="1" applyBorder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0" fontId="18" fillId="0" borderId="51" xfId="1" applyFont="1" applyBorder="1" applyAlignment="1">
      <alignment horizontal="left" vertical="center" shrinkToFit="1"/>
    </xf>
    <xf numFmtId="0" fontId="16" fillId="0" borderId="0" xfId="1" applyFont="1" applyAlignment="1">
      <alignment horizontal="center" vertical="center" shrinkToFit="1"/>
    </xf>
    <xf numFmtId="0" fontId="18" fillId="0" borderId="4" xfId="1" applyFont="1" applyBorder="1" applyAlignment="1">
      <alignment horizontal="center" vertical="center" shrinkToFit="1"/>
    </xf>
    <xf numFmtId="0" fontId="18" fillId="0" borderId="5" xfId="1" applyFont="1" applyBorder="1" applyAlignment="1">
      <alignment horizontal="center" vertical="center" shrinkToFit="1"/>
    </xf>
    <xf numFmtId="0" fontId="18" fillId="2" borderId="52" xfId="1" applyFont="1" applyFill="1" applyBorder="1" applyAlignment="1">
      <alignment horizontal="right" vertical="center" shrinkToFit="1"/>
    </xf>
    <xf numFmtId="0" fontId="18" fillId="2" borderId="7" xfId="1" applyFont="1" applyFill="1" applyBorder="1" applyAlignment="1">
      <alignment horizontal="center" vertical="center" shrinkToFit="1"/>
    </xf>
    <xf numFmtId="0" fontId="18" fillId="2" borderId="8" xfId="1" applyFont="1" applyFill="1" applyBorder="1" applyAlignment="1">
      <alignment horizontal="center" vertical="center" shrinkToFit="1"/>
    </xf>
    <xf numFmtId="14" fontId="18" fillId="2" borderId="6" xfId="1" applyNumberFormat="1" applyFont="1" applyFill="1" applyBorder="1" applyAlignment="1">
      <alignment horizontal="center" vertical="center" shrinkToFit="1"/>
    </xf>
    <xf numFmtId="14" fontId="18" fillId="2" borderId="7" xfId="1" applyNumberFormat="1" applyFont="1" applyFill="1" applyBorder="1" applyAlignment="1">
      <alignment horizontal="center" vertical="center" shrinkToFit="1"/>
    </xf>
    <xf numFmtId="0" fontId="6" fillId="2" borderId="6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66" xfId="0" applyFont="1" applyBorder="1" applyAlignment="1">
      <alignment horizontal="distributed" vertical="center" justifyLastLine="1"/>
    </xf>
    <xf numFmtId="0" fontId="4" fillId="0" borderId="46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center"/>
    </xf>
  </cellXfs>
  <cellStyles count="2">
    <cellStyle name="標準" xfId="0" builtinId="0"/>
    <cellStyle name="標準_運動適性テスト集計表全体分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102557202637929"/>
          <c:y val="3.40909090909090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014880617687112"/>
          <c:y val="0.18750026009335619"/>
          <c:w val="0.39227368728066325"/>
          <c:h val="0.75000104037342474"/>
        </c:manualLayout>
      </c:layout>
      <c:radarChart>
        <c:radarStyle val="marker"/>
        <c:varyColors val="0"/>
        <c:ser>
          <c:idx val="1"/>
          <c:order val="0"/>
          <c:tx>
            <c:strRef>
              <c:f>個人票!$A$12</c:f>
              <c:strCache>
                <c:ptCount val="1"/>
                <c:pt idx="0">
                  <c:v>得点</c:v>
                </c:pt>
              </c:strCache>
            </c:strRef>
          </c:tx>
          <c:spPr>
            <a:ln w="38100">
              <a:solidFill>
                <a:srgbClr val="DD0806"/>
              </a:solidFill>
              <a:prstDash val="solid"/>
            </a:ln>
          </c:spPr>
          <c:marker>
            <c:symbol val="square"/>
            <c:size val="12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cat>
            <c:strRef>
              <c:f>個人票!$B$10:$F$10</c:f>
              <c:strCache>
                <c:ptCount val="5"/>
                <c:pt idx="0">
                  <c:v>立幅跳び</c:v>
                </c:pt>
                <c:pt idx="1">
                  <c:v>上体起こし</c:v>
                </c:pt>
                <c:pt idx="2">
                  <c:v>腕立伏せ</c:v>
                </c:pt>
                <c:pt idx="3">
                  <c:v>時間往復走</c:v>
                </c:pt>
                <c:pt idx="4">
                  <c:v>５分間走</c:v>
                </c:pt>
              </c:strCache>
            </c:strRef>
          </c:cat>
          <c:val>
            <c:numRef>
              <c:f>個人票!$B$12:$F$12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353920"/>
        <c:axId val="208372480"/>
      </c:radarChart>
      <c:catAx>
        <c:axId val="208353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372480"/>
        <c:crosses val="autoZero"/>
        <c:auto val="0"/>
        <c:lblAlgn val="ctr"/>
        <c:lblOffset val="100"/>
        <c:noMultiLvlLbl val="0"/>
      </c:catAx>
      <c:valAx>
        <c:axId val="20837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353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span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7</xdr:col>
      <xdr:colOff>9525</xdr:colOff>
      <xdr:row>35</xdr:row>
      <xdr:rowOff>114300</xdr:rowOff>
    </xdr:to>
    <xdr:graphicFrame macro="">
      <xdr:nvGraphicFramePr>
        <xdr:cNvPr id="104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7"/>
  <sheetViews>
    <sheetView tabSelected="1" zoomScale="93" workbookViewId="0"/>
  </sheetViews>
  <sheetFormatPr defaultColWidth="10.28515625" defaultRowHeight="13.5"/>
  <cols>
    <col min="1" max="1" width="15.140625" style="68" customWidth="1"/>
    <col min="2" max="2" width="12.140625" style="68" customWidth="1"/>
    <col min="3" max="9" width="16.42578125" style="68" customWidth="1"/>
    <col min="10" max="16384" width="10.28515625" style="68"/>
  </cols>
  <sheetData>
    <row r="1" spans="1:14">
      <c r="A1" s="97" t="s">
        <v>113</v>
      </c>
    </row>
    <row r="2" spans="1:14" ht="50.25" customHeight="1">
      <c r="A2" s="101" t="s">
        <v>93</v>
      </c>
      <c r="B2" s="101"/>
      <c r="C2" s="101"/>
      <c r="D2" s="101"/>
      <c r="E2" s="101"/>
      <c r="F2" s="101"/>
      <c r="G2" s="101"/>
      <c r="H2" s="101"/>
      <c r="I2" s="101"/>
      <c r="J2" s="67"/>
      <c r="K2" s="67"/>
      <c r="L2" s="67"/>
      <c r="M2" s="67"/>
      <c r="N2" s="67"/>
    </row>
    <row r="3" spans="1:14" ht="25.5" customHeight="1">
      <c r="A3" s="69"/>
      <c r="B3" s="69"/>
      <c r="C3" s="69"/>
      <c r="D3" s="69"/>
      <c r="E3" s="69"/>
      <c r="F3" s="104"/>
      <c r="G3" s="104"/>
      <c r="H3" s="104"/>
      <c r="I3" s="104"/>
      <c r="J3" s="67"/>
      <c r="K3" s="67"/>
      <c r="L3" s="67"/>
      <c r="M3" s="67"/>
      <c r="N3" s="67"/>
    </row>
    <row r="4" spans="1:14" ht="19.5" thickBot="1">
      <c r="A4" s="69"/>
      <c r="B4" s="69"/>
      <c r="C4" s="69"/>
      <c r="D4" s="69"/>
      <c r="E4" s="69"/>
      <c r="F4" s="69"/>
      <c r="G4" s="69"/>
      <c r="H4" s="69"/>
      <c r="I4" s="69"/>
      <c r="J4" s="67"/>
      <c r="K4" s="67"/>
      <c r="L4" s="67"/>
      <c r="M4" s="67"/>
      <c r="N4" s="67"/>
    </row>
    <row r="5" spans="1:14" ht="49.5" customHeight="1">
      <c r="A5" s="98" t="s">
        <v>94</v>
      </c>
      <c r="B5" s="102"/>
      <c r="C5" s="102"/>
      <c r="D5" s="102" t="s">
        <v>95</v>
      </c>
      <c r="E5" s="102"/>
      <c r="F5" s="102" t="s">
        <v>96</v>
      </c>
      <c r="G5" s="102"/>
      <c r="H5" s="102" t="s">
        <v>97</v>
      </c>
      <c r="I5" s="103"/>
      <c r="J5" s="67"/>
      <c r="K5" s="67"/>
      <c r="L5" s="67"/>
      <c r="M5" s="67"/>
      <c r="N5" s="67"/>
    </row>
    <row r="6" spans="1:14" s="72" customFormat="1" ht="42.75" customHeight="1" thickBot="1">
      <c r="A6" s="107"/>
      <c r="B6" s="108"/>
      <c r="C6" s="108"/>
      <c r="D6" s="105"/>
      <c r="E6" s="105"/>
      <c r="F6" s="105"/>
      <c r="G6" s="105"/>
      <c r="H6" s="105"/>
      <c r="I6" s="106"/>
    </row>
    <row r="7" spans="1:14" s="72" customFormat="1" ht="15" thickBot="1"/>
    <row r="8" spans="1:14" s="69" customFormat="1" ht="42" customHeight="1" thickBot="1">
      <c r="A8" s="73"/>
      <c r="B8" s="74" t="s">
        <v>98</v>
      </c>
      <c r="C8" s="75" t="s">
        <v>106</v>
      </c>
      <c r="D8" s="76" t="s">
        <v>107</v>
      </c>
      <c r="E8" s="76" t="s">
        <v>108</v>
      </c>
      <c r="F8" s="76" t="s">
        <v>109</v>
      </c>
      <c r="G8" s="76" t="s">
        <v>110</v>
      </c>
      <c r="H8" s="76" t="s">
        <v>111</v>
      </c>
      <c r="I8" s="74" t="s">
        <v>99</v>
      </c>
    </row>
    <row r="9" spans="1:14" s="69" customFormat="1" ht="42" customHeight="1">
      <c r="A9" s="98" t="s">
        <v>100</v>
      </c>
      <c r="B9" s="70" t="s">
        <v>101</v>
      </c>
      <c r="C9" s="90">
        <f>COUNTIFS('②結果一覧（個票）'!$C$4:$C$103,"男",'②結果一覧（個票）'!$E$4:$E$103,"小学生",'②結果一覧（個票）'!$T$4:$T$103,'①結果集計表（全体）'!C$8)</f>
        <v>0</v>
      </c>
      <c r="D9" s="78">
        <f>COUNTIFS('②結果一覧（個票）'!$C$4:$C$103,"男",'②結果一覧（個票）'!$E$4:$E$103,"小学生",'②結果一覧（個票）'!$T$4:$T$103,'①結果集計表（全体）'!D$8)</f>
        <v>0</v>
      </c>
      <c r="E9" s="78">
        <f>COUNTIFS('②結果一覧（個票）'!$C$4:$C$103,"男",'②結果一覧（個票）'!$E$4:$E$103,"小学生",'②結果一覧（個票）'!$T$4:$T$103,'①結果集計表（全体）'!E$8)</f>
        <v>0</v>
      </c>
      <c r="F9" s="78">
        <f>COUNTIFS('②結果一覧（個票）'!$C$4:$C$103,"男",'②結果一覧（個票）'!$E$4:$E$103,"小学生",'②結果一覧（個票）'!$T$4:$T$103,'①結果集計表（全体）'!F$8)</f>
        <v>0</v>
      </c>
      <c r="G9" s="78">
        <f>COUNTIFS('②結果一覧（個票）'!$C$4:$C$103,"男",'②結果一覧（個票）'!$E$4:$E$103,"小学生",'②結果一覧（個票）'!$T$4:$T$103,'①結果集計表（全体）'!G$8)</f>
        <v>0</v>
      </c>
      <c r="H9" s="78">
        <f>COUNTIFS('②結果一覧（個票）'!$C$4:$C$103,"男",'②結果一覧（個票）'!$E$4:$E$103,"小学生",'②結果一覧（個票）'!$T$4:$T$103,'①結果集計表（全体）'!H$8)</f>
        <v>0</v>
      </c>
      <c r="I9" s="79">
        <f t="shared" ref="I9:I14" si="0">SUM(C9:H9)</f>
        <v>0</v>
      </c>
    </row>
    <row r="10" spans="1:14" s="69" customFormat="1" ht="42" customHeight="1" thickBot="1">
      <c r="A10" s="99"/>
      <c r="B10" s="71" t="s">
        <v>102</v>
      </c>
      <c r="C10" s="83">
        <f>COUNTIFS('②結果一覧（個票）'!$C$4:$C$103,"女",'②結果一覧（個票）'!$E$4:$E$103,"小学生",'②結果一覧（個票）'!$T$4:$T$103,'①結果集計表（全体）'!C$8)</f>
        <v>0</v>
      </c>
      <c r="D10" s="81">
        <f>COUNTIFS('②結果一覧（個票）'!$C$4:$C$103,"女",'②結果一覧（個票）'!$E$4:$E$103,"小学生",'②結果一覧（個票）'!$T$4:$T$103,'①結果集計表（全体）'!D$8)</f>
        <v>0</v>
      </c>
      <c r="E10" s="81">
        <f>COUNTIFS('②結果一覧（個票）'!$C$4:$C$103,"女",'②結果一覧（個票）'!$E$4:$E$103,"小学生",'②結果一覧（個票）'!$T$4:$T$103,'①結果集計表（全体）'!E$8)</f>
        <v>0</v>
      </c>
      <c r="F10" s="81">
        <f>COUNTIFS('②結果一覧（個票）'!$C$4:$C$103,"女",'②結果一覧（個票）'!$E$4:$E$103,"小学生",'②結果一覧（個票）'!$T$4:$T$103,'①結果集計表（全体）'!F$8)</f>
        <v>0</v>
      </c>
      <c r="G10" s="81">
        <f>COUNTIFS('②結果一覧（個票）'!$C$4:$C$103,"女",'②結果一覧（個票）'!$E$4:$E$103,"小学生",'②結果一覧（個票）'!$T$4:$T$103,'①結果集計表（全体）'!G$8)</f>
        <v>0</v>
      </c>
      <c r="H10" s="81">
        <f>COUNTIFS('②結果一覧（個票）'!$C$4:$C$103,"女",'②結果一覧（個票）'!$E$4:$E$103,"小学生",'②結果一覧（個票）'!$T$4:$T$103,'①結果集計表（全体）'!H$8)</f>
        <v>0</v>
      </c>
      <c r="I10" s="82">
        <f t="shared" si="0"/>
        <v>0</v>
      </c>
    </row>
    <row r="11" spans="1:14" s="69" customFormat="1" ht="42" customHeight="1">
      <c r="A11" s="98" t="s">
        <v>103</v>
      </c>
      <c r="B11" s="70" t="s">
        <v>101</v>
      </c>
      <c r="C11" s="90">
        <f>COUNTIFS('②結果一覧（個票）'!$C$4:$C$103,"男",'②結果一覧（個票）'!$E$4:$E$103,"中学生",'②結果一覧（個票）'!$T$4:$T$103,'①結果集計表（全体）'!C$8)</f>
        <v>0</v>
      </c>
      <c r="D11" s="91">
        <f>COUNTIFS('②結果一覧（個票）'!$C$4:$C$103,"男",'②結果一覧（個票）'!$E$4:$E$103,"中学生",'②結果一覧（個票）'!$T$4:$T$103,'①結果集計表（全体）'!D$8)</f>
        <v>0</v>
      </c>
      <c r="E11" s="91">
        <f>COUNTIFS('②結果一覧（個票）'!$C$4:$C$103,"男",'②結果一覧（個票）'!$E$4:$E$103,"中学生",'②結果一覧（個票）'!$T$4:$T$103,'①結果集計表（全体）'!E$8)</f>
        <v>0</v>
      </c>
      <c r="F11" s="91">
        <f>COUNTIFS('②結果一覧（個票）'!$C$4:$C$103,"男",'②結果一覧（個票）'!$E$4:$E$103,"中学生",'②結果一覧（個票）'!$T$4:$T$103,'①結果集計表（全体）'!F$8)</f>
        <v>0</v>
      </c>
      <c r="G11" s="91">
        <f>COUNTIFS('②結果一覧（個票）'!$C$4:$C$103,"男",'②結果一覧（個票）'!$E$4:$E$103,"中学生",'②結果一覧（個票）'!$T$4:$T$103,'①結果集計表（全体）'!G$8)</f>
        <v>0</v>
      </c>
      <c r="H11" s="91">
        <f>COUNTIFS('②結果一覧（個票）'!$C$4:$C$103,"男",'②結果一覧（個票）'!$E$4:$E$103,"中学生",'②結果一覧（個票）'!$T$4:$T$103,'①結果集計表（全体）'!H$8)</f>
        <v>0</v>
      </c>
      <c r="I11" s="79">
        <f t="shared" si="0"/>
        <v>0</v>
      </c>
    </row>
    <row r="12" spans="1:14" s="69" customFormat="1" ht="42" customHeight="1" thickBot="1">
      <c r="A12" s="99"/>
      <c r="B12" s="71" t="s">
        <v>102</v>
      </c>
      <c r="C12" s="83">
        <f>COUNTIFS('②結果一覧（個票）'!$C$4:$C$103,"女",'②結果一覧（個票）'!$E$4:$E$103,"中学生",'②結果一覧（個票）'!$T$4:$T$103,'①結果集計表（全体）'!C$8)</f>
        <v>0</v>
      </c>
      <c r="D12" s="81">
        <f>COUNTIFS('②結果一覧（個票）'!$C$4:$C$103,"女",'②結果一覧（個票）'!$E$4:$E$103,"中学生",'②結果一覧（個票）'!$T$4:$T$103,'①結果集計表（全体）'!D$8)</f>
        <v>0</v>
      </c>
      <c r="E12" s="81">
        <f>COUNTIFS('②結果一覧（個票）'!$C$4:$C$103,"女",'②結果一覧（個票）'!$E$4:$E$103,"中学生",'②結果一覧（個票）'!$T$4:$T$103,'①結果集計表（全体）'!E$8)</f>
        <v>0</v>
      </c>
      <c r="F12" s="81">
        <f>COUNTIFS('②結果一覧（個票）'!$C$4:$C$103,"女",'②結果一覧（個票）'!$E$4:$E$103,"中学生",'②結果一覧（個票）'!$T$4:$T$103,'①結果集計表（全体）'!F$8)</f>
        <v>0</v>
      </c>
      <c r="G12" s="81">
        <f>COUNTIFS('②結果一覧（個票）'!$C$4:$C$103,"女",'②結果一覧（個票）'!$E$4:$E$103,"中学生",'②結果一覧（個票）'!$T$4:$T$103,'①結果集計表（全体）'!G$8)</f>
        <v>0</v>
      </c>
      <c r="H12" s="81">
        <f>COUNTIFS('②結果一覧（個票）'!$C$4:$C$103,"女",'②結果一覧（個票）'!$E$4:$E$103,"中学生",'②結果一覧（個票）'!$T$4:$T$103,'①結果集計表（全体）'!H$8)</f>
        <v>0</v>
      </c>
      <c r="I12" s="82">
        <f t="shared" si="0"/>
        <v>0</v>
      </c>
    </row>
    <row r="13" spans="1:14" s="69" customFormat="1" ht="42" customHeight="1">
      <c r="A13" s="98" t="s">
        <v>104</v>
      </c>
      <c r="B13" s="70" t="s">
        <v>101</v>
      </c>
      <c r="C13" s="77">
        <f t="shared" ref="C13:H14" si="1">SUM(C9,C11)</f>
        <v>0</v>
      </c>
      <c r="D13" s="77">
        <f t="shared" si="1"/>
        <v>0</v>
      </c>
      <c r="E13" s="77">
        <f t="shared" si="1"/>
        <v>0</v>
      </c>
      <c r="F13" s="77">
        <f t="shared" si="1"/>
        <v>0</v>
      </c>
      <c r="G13" s="77">
        <f t="shared" si="1"/>
        <v>0</v>
      </c>
      <c r="H13" s="77">
        <f t="shared" si="1"/>
        <v>0</v>
      </c>
      <c r="I13" s="79">
        <f t="shared" si="0"/>
        <v>0</v>
      </c>
    </row>
    <row r="14" spans="1:14" s="69" customFormat="1" ht="42" customHeight="1" thickBot="1">
      <c r="A14" s="99"/>
      <c r="B14" s="71" t="s">
        <v>102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0">
        <f t="shared" si="1"/>
        <v>0</v>
      </c>
      <c r="I14" s="82">
        <f t="shared" si="0"/>
        <v>0</v>
      </c>
    </row>
    <row r="15" spans="1:14" s="69" customFormat="1" ht="42" customHeight="1" thickBot="1">
      <c r="A15" s="84" t="s">
        <v>105</v>
      </c>
      <c r="B15" s="85"/>
      <c r="C15" s="86">
        <f t="shared" ref="C15:I15" si="2">SUM(C13:C14)</f>
        <v>0</v>
      </c>
      <c r="D15" s="87">
        <f t="shared" si="2"/>
        <v>0</v>
      </c>
      <c r="E15" s="87">
        <f t="shared" si="2"/>
        <v>0</v>
      </c>
      <c r="F15" s="87">
        <f t="shared" si="2"/>
        <v>0</v>
      </c>
      <c r="G15" s="87">
        <f t="shared" si="2"/>
        <v>0</v>
      </c>
      <c r="H15" s="87">
        <f t="shared" si="2"/>
        <v>0</v>
      </c>
      <c r="I15" s="88">
        <f t="shared" si="2"/>
        <v>0</v>
      </c>
    </row>
    <row r="16" spans="1:14" s="72" customFormat="1" ht="18" customHeight="1">
      <c r="A16" s="100" t="s">
        <v>114</v>
      </c>
      <c r="B16" s="100"/>
      <c r="C16" s="100"/>
      <c r="D16" s="100"/>
      <c r="E16" s="100"/>
      <c r="F16" s="100"/>
      <c r="G16" s="100"/>
      <c r="H16" s="100"/>
      <c r="I16" s="100"/>
    </row>
    <row r="17" s="72" customFormat="1" ht="18" customHeight="1"/>
    <row r="18" s="72" customFormat="1" ht="18" customHeight="1"/>
    <row r="19" s="72" customFormat="1" ht="18" customHeight="1"/>
    <row r="20" s="72" customFormat="1" ht="18" customHeight="1"/>
    <row r="21" s="72" customFormat="1" ht="18" customHeight="1"/>
    <row r="22" s="72" customFormat="1" ht="18" customHeight="1"/>
    <row r="23" s="72" customFormat="1" ht="18" customHeight="1"/>
    <row r="24" s="72" customFormat="1" ht="18" customHeight="1"/>
    <row r="25" s="72" customFormat="1" ht="18" customHeight="1"/>
    <row r="26" s="72" customFormat="1" ht="18" customHeight="1"/>
    <row r="27" s="72" customFormat="1" ht="18" customHeight="1"/>
    <row r="28" s="72" customFormat="1" ht="18" customHeight="1"/>
    <row r="29" s="72" customFormat="1" ht="18" customHeight="1"/>
    <row r="30" s="72" customFormat="1" ht="18" customHeight="1"/>
    <row r="31" s="72" customFormat="1" ht="18" customHeight="1"/>
    <row r="32" s="72" customFormat="1" ht="14.25"/>
    <row r="33" s="72" customFormat="1" ht="14.25"/>
    <row r="34" s="72" customFormat="1" ht="14.25"/>
    <row r="35" s="72" customFormat="1" ht="14.25"/>
    <row r="36" s="72" customFormat="1" ht="14.25"/>
    <row r="37" s="72" customFormat="1" ht="14.25"/>
  </sheetData>
  <mergeCells count="14">
    <mergeCell ref="A11:A12"/>
    <mergeCell ref="A13:A14"/>
    <mergeCell ref="A16:I16"/>
    <mergeCell ref="A2:I2"/>
    <mergeCell ref="A9:A10"/>
    <mergeCell ref="D5:E5"/>
    <mergeCell ref="F5:G5"/>
    <mergeCell ref="H5:I5"/>
    <mergeCell ref="F3:I3"/>
    <mergeCell ref="D6:E6"/>
    <mergeCell ref="F6:G6"/>
    <mergeCell ref="H6:I6"/>
    <mergeCell ref="A5:C5"/>
    <mergeCell ref="A6:C6"/>
  </mergeCells>
  <phoneticPr fontId="15"/>
  <pageMargins left="0.78700000000000003" right="0.78700000000000003" top="0.4" bottom="0.39" header="0.5" footer="0.51200000000000001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workbookViewId="0"/>
  </sheetViews>
  <sheetFormatPr defaultColWidth="10.7109375" defaultRowHeight="12"/>
  <cols>
    <col min="1" max="25" width="4.7109375" customWidth="1"/>
  </cols>
  <sheetData>
    <row r="1" spans="1:25">
      <c r="A1" t="s">
        <v>31</v>
      </c>
    </row>
    <row r="2" spans="1:25">
      <c r="A2">
        <v>6</v>
      </c>
      <c r="B2">
        <v>7</v>
      </c>
      <c r="C2">
        <v>8</v>
      </c>
      <c r="D2">
        <v>9</v>
      </c>
      <c r="E2">
        <v>10</v>
      </c>
      <c r="F2">
        <v>11</v>
      </c>
      <c r="G2">
        <v>12</v>
      </c>
      <c r="H2">
        <v>13</v>
      </c>
      <c r="I2">
        <v>14</v>
      </c>
      <c r="J2">
        <v>15</v>
      </c>
      <c r="K2">
        <v>16</v>
      </c>
      <c r="L2">
        <v>17</v>
      </c>
      <c r="M2">
        <v>18</v>
      </c>
      <c r="N2">
        <v>19</v>
      </c>
      <c r="O2">
        <v>20</v>
      </c>
      <c r="P2">
        <v>25</v>
      </c>
      <c r="Q2">
        <v>30</v>
      </c>
      <c r="R2">
        <v>35</v>
      </c>
      <c r="S2">
        <v>40</v>
      </c>
      <c r="T2">
        <v>45</v>
      </c>
      <c r="U2">
        <v>50</v>
      </c>
      <c r="V2">
        <v>55</v>
      </c>
      <c r="W2">
        <v>60</v>
      </c>
      <c r="X2">
        <v>65</v>
      </c>
      <c r="Y2" t="s">
        <v>24</v>
      </c>
    </row>
    <row r="3" spans="1:25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</row>
    <row r="4" spans="1:25">
      <c r="A4">
        <v>630</v>
      </c>
      <c r="B4">
        <v>730</v>
      </c>
      <c r="C4">
        <v>790</v>
      </c>
      <c r="D4">
        <v>850</v>
      </c>
      <c r="E4">
        <v>890</v>
      </c>
      <c r="F4">
        <v>920</v>
      </c>
      <c r="G4">
        <v>950</v>
      </c>
      <c r="H4">
        <v>1010</v>
      </c>
      <c r="I4">
        <v>1020</v>
      </c>
      <c r="J4">
        <v>1030</v>
      </c>
      <c r="K4">
        <v>1050</v>
      </c>
      <c r="L4">
        <v>1100</v>
      </c>
      <c r="M4">
        <v>1080</v>
      </c>
      <c r="N4">
        <v>980</v>
      </c>
      <c r="O4">
        <v>950</v>
      </c>
      <c r="P4">
        <v>820</v>
      </c>
      <c r="Q4">
        <v>770</v>
      </c>
      <c r="R4">
        <v>760</v>
      </c>
      <c r="S4">
        <v>750</v>
      </c>
      <c r="T4">
        <v>740</v>
      </c>
      <c r="U4">
        <v>680</v>
      </c>
      <c r="V4">
        <v>670</v>
      </c>
      <c r="W4">
        <v>620</v>
      </c>
      <c r="X4">
        <v>600</v>
      </c>
      <c r="Y4">
        <v>1</v>
      </c>
    </row>
    <row r="5" spans="1:25">
      <c r="A5">
        <v>680</v>
      </c>
      <c r="B5">
        <v>780</v>
      </c>
      <c r="C5">
        <v>830</v>
      </c>
      <c r="D5">
        <v>890</v>
      </c>
      <c r="E5">
        <v>930</v>
      </c>
      <c r="F5">
        <v>960</v>
      </c>
      <c r="G5">
        <v>990</v>
      </c>
      <c r="H5">
        <v>1050</v>
      </c>
      <c r="I5">
        <v>1060</v>
      </c>
      <c r="J5">
        <v>1070</v>
      </c>
      <c r="K5">
        <v>1090</v>
      </c>
      <c r="L5">
        <v>1150</v>
      </c>
      <c r="M5">
        <v>1140</v>
      </c>
      <c r="N5">
        <v>1030</v>
      </c>
      <c r="O5">
        <v>1010</v>
      </c>
      <c r="P5">
        <v>900</v>
      </c>
      <c r="Q5">
        <v>840</v>
      </c>
      <c r="R5">
        <v>830</v>
      </c>
      <c r="S5">
        <v>820</v>
      </c>
      <c r="T5">
        <v>810</v>
      </c>
      <c r="U5">
        <v>740</v>
      </c>
      <c r="V5">
        <v>730</v>
      </c>
      <c r="W5">
        <v>670</v>
      </c>
      <c r="X5">
        <v>650</v>
      </c>
      <c r="Y5">
        <v>2</v>
      </c>
    </row>
    <row r="6" spans="1:25">
      <c r="A6">
        <v>730</v>
      </c>
      <c r="B6">
        <v>820</v>
      </c>
      <c r="C6">
        <v>880</v>
      </c>
      <c r="D6">
        <v>940</v>
      </c>
      <c r="E6">
        <v>970</v>
      </c>
      <c r="F6">
        <v>1010</v>
      </c>
      <c r="G6">
        <v>1040</v>
      </c>
      <c r="H6">
        <v>1100</v>
      </c>
      <c r="I6">
        <v>1110</v>
      </c>
      <c r="J6">
        <v>1120</v>
      </c>
      <c r="K6">
        <v>1140</v>
      </c>
      <c r="L6">
        <v>1200</v>
      </c>
      <c r="M6">
        <v>1190</v>
      </c>
      <c r="N6">
        <v>1090</v>
      </c>
      <c r="O6">
        <v>1060</v>
      </c>
      <c r="P6">
        <v>970</v>
      </c>
      <c r="Q6">
        <v>910</v>
      </c>
      <c r="R6">
        <v>890</v>
      </c>
      <c r="S6">
        <v>880</v>
      </c>
      <c r="T6">
        <v>870</v>
      </c>
      <c r="U6">
        <v>800</v>
      </c>
      <c r="V6">
        <v>780</v>
      </c>
      <c r="W6">
        <v>720</v>
      </c>
      <c r="X6">
        <v>690</v>
      </c>
      <c r="Y6">
        <v>3</v>
      </c>
    </row>
    <row r="7" spans="1:25">
      <c r="A7">
        <v>780</v>
      </c>
      <c r="B7">
        <v>870</v>
      </c>
      <c r="C7">
        <v>920</v>
      </c>
      <c r="D7">
        <v>980</v>
      </c>
      <c r="E7">
        <v>1020</v>
      </c>
      <c r="F7">
        <v>1050</v>
      </c>
      <c r="G7">
        <v>1080</v>
      </c>
      <c r="H7">
        <v>1150</v>
      </c>
      <c r="I7">
        <v>1160</v>
      </c>
      <c r="J7">
        <v>1170</v>
      </c>
      <c r="K7">
        <v>1200</v>
      </c>
      <c r="L7">
        <v>1240</v>
      </c>
      <c r="M7">
        <v>1230</v>
      </c>
      <c r="N7">
        <v>1150</v>
      </c>
      <c r="O7">
        <v>1120</v>
      </c>
      <c r="P7">
        <v>1040</v>
      </c>
      <c r="Q7">
        <v>980</v>
      </c>
      <c r="R7">
        <v>960</v>
      </c>
      <c r="S7">
        <v>950</v>
      </c>
      <c r="T7">
        <v>940</v>
      </c>
      <c r="U7">
        <v>860</v>
      </c>
      <c r="V7">
        <v>830</v>
      </c>
      <c r="W7">
        <v>770</v>
      </c>
      <c r="X7">
        <v>740</v>
      </c>
      <c r="Y7">
        <v>4</v>
      </c>
    </row>
    <row r="8" spans="1:25">
      <c r="A8">
        <v>830</v>
      </c>
      <c r="B8">
        <v>910</v>
      </c>
      <c r="C8">
        <v>970</v>
      </c>
      <c r="D8">
        <v>1020</v>
      </c>
      <c r="E8">
        <v>1060</v>
      </c>
      <c r="F8">
        <v>1090</v>
      </c>
      <c r="G8">
        <v>1130</v>
      </c>
      <c r="H8">
        <v>1190</v>
      </c>
      <c r="I8">
        <v>1210</v>
      </c>
      <c r="J8">
        <v>1220</v>
      </c>
      <c r="K8">
        <v>1250</v>
      </c>
      <c r="L8">
        <v>1290</v>
      </c>
      <c r="M8">
        <v>1280</v>
      </c>
      <c r="N8">
        <v>1210</v>
      </c>
      <c r="O8">
        <v>1180</v>
      </c>
      <c r="P8">
        <v>1110</v>
      </c>
      <c r="Q8">
        <v>1050</v>
      </c>
      <c r="R8">
        <v>1030</v>
      </c>
      <c r="S8">
        <v>1010</v>
      </c>
      <c r="T8">
        <v>1000</v>
      </c>
      <c r="U8">
        <v>920</v>
      </c>
      <c r="V8">
        <v>880</v>
      </c>
      <c r="W8">
        <v>820</v>
      </c>
      <c r="X8">
        <v>780</v>
      </c>
      <c r="Y8">
        <v>5</v>
      </c>
    </row>
    <row r="9" spans="1:25">
      <c r="A9">
        <v>880</v>
      </c>
      <c r="B9">
        <v>960</v>
      </c>
      <c r="C9">
        <v>1010</v>
      </c>
      <c r="D9">
        <v>1070</v>
      </c>
      <c r="E9">
        <v>1100</v>
      </c>
      <c r="F9">
        <v>1130</v>
      </c>
      <c r="G9">
        <v>1180</v>
      </c>
      <c r="H9">
        <v>1240</v>
      </c>
      <c r="I9">
        <v>1260</v>
      </c>
      <c r="J9">
        <v>1270</v>
      </c>
      <c r="K9">
        <v>1300</v>
      </c>
      <c r="L9">
        <v>1340</v>
      </c>
      <c r="M9">
        <v>1320</v>
      </c>
      <c r="N9">
        <v>1260</v>
      </c>
      <c r="O9">
        <v>1240</v>
      </c>
      <c r="P9">
        <v>1190</v>
      </c>
      <c r="Q9">
        <v>1120</v>
      </c>
      <c r="R9">
        <v>1090</v>
      </c>
      <c r="S9">
        <v>1070</v>
      </c>
      <c r="T9">
        <v>1060</v>
      </c>
      <c r="U9">
        <v>980</v>
      </c>
      <c r="V9">
        <v>930</v>
      </c>
      <c r="W9">
        <v>870</v>
      </c>
      <c r="X9">
        <v>830</v>
      </c>
      <c r="Y9">
        <v>6</v>
      </c>
    </row>
    <row r="10" spans="1:25">
      <c r="A10">
        <v>930</v>
      </c>
      <c r="B10">
        <v>1000</v>
      </c>
      <c r="C10">
        <v>1060</v>
      </c>
      <c r="D10">
        <v>1110</v>
      </c>
      <c r="E10">
        <v>1140</v>
      </c>
      <c r="F10">
        <v>1180</v>
      </c>
      <c r="G10">
        <v>1220</v>
      </c>
      <c r="H10">
        <v>1290</v>
      </c>
      <c r="I10">
        <v>1320</v>
      </c>
      <c r="J10">
        <v>1330</v>
      </c>
      <c r="K10">
        <v>1360</v>
      </c>
      <c r="L10">
        <v>1390</v>
      </c>
      <c r="M10">
        <v>1380</v>
      </c>
      <c r="N10">
        <v>1320</v>
      </c>
      <c r="O10">
        <v>1300</v>
      </c>
      <c r="P10">
        <v>1260</v>
      </c>
      <c r="Q10">
        <v>1190</v>
      </c>
      <c r="R10">
        <v>1160</v>
      </c>
      <c r="S10">
        <v>1130</v>
      </c>
      <c r="T10">
        <v>1100</v>
      </c>
      <c r="U10">
        <v>1040</v>
      </c>
      <c r="V10">
        <v>980</v>
      </c>
      <c r="W10">
        <v>920</v>
      </c>
      <c r="X10">
        <v>880</v>
      </c>
      <c r="Y10">
        <v>7</v>
      </c>
    </row>
    <row r="11" spans="1:25">
      <c r="A11">
        <v>980</v>
      </c>
      <c r="B11">
        <v>1050</v>
      </c>
      <c r="C11">
        <v>1100</v>
      </c>
      <c r="D11">
        <v>1150</v>
      </c>
      <c r="E11">
        <v>1190</v>
      </c>
      <c r="F11">
        <v>1220</v>
      </c>
      <c r="G11">
        <v>1270</v>
      </c>
      <c r="H11">
        <v>1330</v>
      </c>
      <c r="I11">
        <v>1370</v>
      </c>
      <c r="J11">
        <v>1380</v>
      </c>
      <c r="K11">
        <v>1410</v>
      </c>
      <c r="L11">
        <v>1440</v>
      </c>
      <c r="M11">
        <v>1440</v>
      </c>
      <c r="N11">
        <v>1380</v>
      </c>
      <c r="O11">
        <v>1360</v>
      </c>
      <c r="P11">
        <v>1330</v>
      </c>
      <c r="Q11">
        <v>1260</v>
      </c>
      <c r="R11">
        <v>1230</v>
      </c>
      <c r="S11">
        <v>1190</v>
      </c>
      <c r="T11">
        <v>1160</v>
      </c>
      <c r="U11">
        <v>1100</v>
      </c>
      <c r="V11">
        <v>1030</v>
      </c>
      <c r="W11">
        <v>970</v>
      </c>
      <c r="X11">
        <v>920</v>
      </c>
      <c r="Y11">
        <v>8</v>
      </c>
    </row>
    <row r="12" spans="1:25">
      <c r="A12">
        <v>1020</v>
      </c>
      <c r="B12">
        <v>1090</v>
      </c>
      <c r="C12">
        <v>1150</v>
      </c>
      <c r="D12">
        <v>1190</v>
      </c>
      <c r="E12">
        <v>1230</v>
      </c>
      <c r="F12">
        <v>1260</v>
      </c>
      <c r="G12">
        <v>1320</v>
      </c>
      <c r="H12">
        <v>1380</v>
      </c>
      <c r="I12">
        <v>1420</v>
      </c>
      <c r="J12">
        <v>1430</v>
      </c>
      <c r="K12">
        <v>1460</v>
      </c>
      <c r="L12">
        <v>1480</v>
      </c>
      <c r="M12">
        <v>1480</v>
      </c>
      <c r="N12">
        <v>1470</v>
      </c>
      <c r="O12">
        <v>1420</v>
      </c>
      <c r="P12">
        <v>1400</v>
      </c>
      <c r="Q12">
        <v>1330</v>
      </c>
      <c r="R12">
        <v>1290</v>
      </c>
      <c r="S12">
        <v>1250</v>
      </c>
      <c r="T12">
        <v>1210</v>
      </c>
      <c r="U12">
        <v>1160</v>
      </c>
      <c r="V12">
        <v>1080</v>
      </c>
      <c r="W12">
        <v>1020</v>
      </c>
      <c r="X12">
        <v>970</v>
      </c>
      <c r="Y12">
        <v>9</v>
      </c>
    </row>
    <row r="13" spans="1:25">
      <c r="A13">
        <v>1070</v>
      </c>
      <c r="B13">
        <v>1140</v>
      </c>
      <c r="C13">
        <v>1190</v>
      </c>
      <c r="D13">
        <v>1240</v>
      </c>
      <c r="E13">
        <v>1270</v>
      </c>
      <c r="F13">
        <v>1310</v>
      </c>
      <c r="G13">
        <v>1360</v>
      </c>
      <c r="H13">
        <v>1430</v>
      </c>
      <c r="I13">
        <v>1470</v>
      </c>
      <c r="J13">
        <v>1480</v>
      </c>
      <c r="K13">
        <v>1520</v>
      </c>
      <c r="L13">
        <v>1530</v>
      </c>
      <c r="M13">
        <v>1530</v>
      </c>
      <c r="N13">
        <v>1490</v>
      </c>
      <c r="O13">
        <v>1480</v>
      </c>
      <c r="P13">
        <v>1470</v>
      </c>
      <c r="Q13">
        <v>1400</v>
      </c>
      <c r="R13">
        <v>1360</v>
      </c>
      <c r="S13">
        <v>1310</v>
      </c>
      <c r="T13">
        <v>1280</v>
      </c>
      <c r="U13">
        <v>1210</v>
      </c>
      <c r="V13">
        <v>1140</v>
      </c>
      <c r="W13">
        <v>1070</v>
      </c>
      <c r="X13">
        <v>1020</v>
      </c>
      <c r="Y13">
        <v>10</v>
      </c>
    </row>
    <row r="15" spans="1:25">
      <c r="A15" t="s">
        <v>32</v>
      </c>
    </row>
    <row r="16" spans="1:25">
      <c r="A16">
        <v>6</v>
      </c>
      <c r="B16">
        <v>7</v>
      </c>
      <c r="C16">
        <v>8</v>
      </c>
      <c r="D16">
        <v>9</v>
      </c>
      <c r="E16">
        <v>10</v>
      </c>
      <c r="F16">
        <v>11</v>
      </c>
      <c r="G16">
        <v>12</v>
      </c>
      <c r="H16">
        <v>13</v>
      </c>
      <c r="I16">
        <v>14</v>
      </c>
      <c r="J16">
        <v>15</v>
      </c>
      <c r="K16">
        <v>16</v>
      </c>
      <c r="L16">
        <v>17</v>
      </c>
      <c r="M16">
        <v>18</v>
      </c>
      <c r="N16">
        <v>19</v>
      </c>
      <c r="O16">
        <v>20</v>
      </c>
      <c r="P16">
        <v>25</v>
      </c>
      <c r="Q16">
        <v>30</v>
      </c>
      <c r="R16">
        <v>35</v>
      </c>
      <c r="S16">
        <v>40</v>
      </c>
      <c r="T16">
        <v>45</v>
      </c>
      <c r="U16">
        <v>50</v>
      </c>
      <c r="V16">
        <v>55</v>
      </c>
      <c r="W16">
        <v>60</v>
      </c>
      <c r="X16">
        <v>65</v>
      </c>
      <c r="Y16" t="s">
        <v>24</v>
      </c>
    </row>
    <row r="17" spans="1:25">
      <c r="A17">
        <v>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>
      <c r="A18">
        <v>580</v>
      </c>
      <c r="B18">
        <v>670</v>
      </c>
      <c r="C18">
        <v>730</v>
      </c>
      <c r="D18">
        <v>780</v>
      </c>
      <c r="E18">
        <v>800</v>
      </c>
      <c r="F18">
        <v>840</v>
      </c>
      <c r="G18">
        <v>870</v>
      </c>
      <c r="H18">
        <v>870</v>
      </c>
      <c r="I18">
        <v>880</v>
      </c>
      <c r="J18">
        <v>890</v>
      </c>
      <c r="K18">
        <v>870</v>
      </c>
      <c r="L18">
        <v>870</v>
      </c>
      <c r="M18">
        <v>860</v>
      </c>
      <c r="N18">
        <v>800</v>
      </c>
      <c r="O18">
        <v>790</v>
      </c>
      <c r="P18">
        <v>720</v>
      </c>
      <c r="Q18">
        <v>650</v>
      </c>
      <c r="R18">
        <v>640</v>
      </c>
      <c r="S18">
        <v>630</v>
      </c>
      <c r="T18">
        <v>600</v>
      </c>
      <c r="U18">
        <v>520</v>
      </c>
      <c r="V18">
        <v>450</v>
      </c>
      <c r="W18">
        <v>440</v>
      </c>
      <c r="X18">
        <v>430</v>
      </c>
      <c r="Y18">
        <v>1</v>
      </c>
    </row>
    <row r="19" spans="1:25">
      <c r="A19">
        <v>630</v>
      </c>
      <c r="B19">
        <v>710</v>
      </c>
      <c r="C19">
        <v>770</v>
      </c>
      <c r="D19">
        <v>830</v>
      </c>
      <c r="E19">
        <v>850</v>
      </c>
      <c r="F19">
        <v>880</v>
      </c>
      <c r="G19">
        <v>910</v>
      </c>
      <c r="H19">
        <v>910</v>
      </c>
      <c r="I19">
        <v>920</v>
      </c>
      <c r="J19">
        <v>930</v>
      </c>
      <c r="K19">
        <v>920</v>
      </c>
      <c r="L19">
        <v>910</v>
      </c>
      <c r="M19">
        <v>900</v>
      </c>
      <c r="N19">
        <v>840</v>
      </c>
      <c r="O19">
        <v>830</v>
      </c>
      <c r="P19">
        <v>770</v>
      </c>
      <c r="Q19">
        <v>700</v>
      </c>
      <c r="R19">
        <v>690</v>
      </c>
      <c r="S19">
        <v>680</v>
      </c>
      <c r="T19">
        <v>640</v>
      </c>
      <c r="U19">
        <v>570</v>
      </c>
      <c r="V19">
        <v>500</v>
      </c>
      <c r="W19">
        <v>490</v>
      </c>
      <c r="X19">
        <v>480</v>
      </c>
      <c r="Y19">
        <v>2</v>
      </c>
    </row>
    <row r="20" spans="1:25">
      <c r="A20">
        <v>670</v>
      </c>
      <c r="B20">
        <v>760</v>
      </c>
      <c r="C20">
        <v>820</v>
      </c>
      <c r="D20">
        <v>870</v>
      </c>
      <c r="E20">
        <v>890</v>
      </c>
      <c r="F20">
        <v>920</v>
      </c>
      <c r="G20">
        <v>950</v>
      </c>
      <c r="H20">
        <v>960</v>
      </c>
      <c r="I20">
        <v>970</v>
      </c>
      <c r="J20">
        <v>980</v>
      </c>
      <c r="K20">
        <v>960</v>
      </c>
      <c r="L20">
        <v>950</v>
      </c>
      <c r="M20">
        <v>940</v>
      </c>
      <c r="N20">
        <v>890</v>
      </c>
      <c r="O20">
        <v>880</v>
      </c>
      <c r="P20">
        <v>820</v>
      </c>
      <c r="Q20">
        <v>750</v>
      </c>
      <c r="R20">
        <v>740</v>
      </c>
      <c r="S20">
        <v>730</v>
      </c>
      <c r="T20">
        <v>690</v>
      </c>
      <c r="U20">
        <v>620</v>
      </c>
      <c r="V20">
        <v>560</v>
      </c>
      <c r="W20">
        <v>550</v>
      </c>
      <c r="X20">
        <v>540</v>
      </c>
      <c r="Y20">
        <v>3</v>
      </c>
    </row>
    <row r="21" spans="1:25">
      <c r="A21">
        <v>720</v>
      </c>
      <c r="B21">
        <v>800</v>
      </c>
      <c r="C21">
        <v>860</v>
      </c>
      <c r="D21">
        <v>910</v>
      </c>
      <c r="E21">
        <v>940</v>
      </c>
      <c r="F21">
        <v>970</v>
      </c>
      <c r="G21">
        <v>1000</v>
      </c>
      <c r="H21">
        <v>1000</v>
      </c>
      <c r="I21">
        <v>1010</v>
      </c>
      <c r="J21">
        <v>1020</v>
      </c>
      <c r="K21">
        <v>1000</v>
      </c>
      <c r="L21">
        <v>990</v>
      </c>
      <c r="M21">
        <v>980</v>
      </c>
      <c r="N21">
        <v>940</v>
      </c>
      <c r="O21">
        <v>930</v>
      </c>
      <c r="P21">
        <v>870</v>
      </c>
      <c r="Q21">
        <v>810</v>
      </c>
      <c r="R21">
        <v>790</v>
      </c>
      <c r="S21">
        <v>780</v>
      </c>
      <c r="T21">
        <v>740</v>
      </c>
      <c r="U21">
        <v>670</v>
      </c>
      <c r="V21">
        <v>610</v>
      </c>
      <c r="W21">
        <v>600</v>
      </c>
      <c r="X21">
        <v>590</v>
      </c>
      <c r="Y21">
        <v>4</v>
      </c>
    </row>
    <row r="22" spans="1:25">
      <c r="A22">
        <v>760</v>
      </c>
      <c r="B22">
        <v>840</v>
      </c>
      <c r="C22">
        <v>900</v>
      </c>
      <c r="D22">
        <v>950</v>
      </c>
      <c r="E22">
        <v>980</v>
      </c>
      <c r="F22">
        <v>1010</v>
      </c>
      <c r="G22">
        <v>1040</v>
      </c>
      <c r="H22">
        <v>1050</v>
      </c>
      <c r="I22">
        <v>1060</v>
      </c>
      <c r="J22">
        <v>1070</v>
      </c>
      <c r="K22">
        <v>1040</v>
      </c>
      <c r="L22">
        <v>1030</v>
      </c>
      <c r="M22">
        <v>1020</v>
      </c>
      <c r="N22">
        <v>980</v>
      </c>
      <c r="O22">
        <v>970</v>
      </c>
      <c r="P22">
        <v>920</v>
      </c>
      <c r="Q22">
        <v>860</v>
      </c>
      <c r="R22">
        <v>850</v>
      </c>
      <c r="S22">
        <v>830</v>
      </c>
      <c r="T22">
        <v>790</v>
      </c>
      <c r="U22">
        <v>730</v>
      </c>
      <c r="V22">
        <v>660</v>
      </c>
      <c r="W22">
        <v>650</v>
      </c>
      <c r="X22">
        <v>640</v>
      </c>
      <c r="Y22">
        <v>5</v>
      </c>
    </row>
    <row r="23" spans="1:25">
      <c r="A23">
        <v>800</v>
      </c>
      <c r="B23">
        <v>890</v>
      </c>
      <c r="C23">
        <v>950</v>
      </c>
      <c r="D23">
        <v>1000</v>
      </c>
      <c r="E23">
        <v>1020</v>
      </c>
      <c r="F23">
        <v>1060</v>
      </c>
      <c r="G23">
        <v>1080</v>
      </c>
      <c r="H23">
        <v>1090</v>
      </c>
      <c r="I23">
        <v>1100</v>
      </c>
      <c r="J23">
        <v>1110</v>
      </c>
      <c r="K23">
        <v>1080</v>
      </c>
      <c r="L23">
        <v>1070</v>
      </c>
      <c r="M23">
        <v>1060</v>
      </c>
      <c r="N23">
        <v>1030</v>
      </c>
      <c r="O23">
        <v>1020</v>
      </c>
      <c r="P23">
        <v>970</v>
      </c>
      <c r="Q23">
        <v>920</v>
      </c>
      <c r="R23">
        <v>900</v>
      </c>
      <c r="S23">
        <v>880</v>
      </c>
      <c r="T23">
        <v>840</v>
      </c>
      <c r="U23">
        <v>780</v>
      </c>
      <c r="V23">
        <v>720</v>
      </c>
      <c r="W23">
        <v>690</v>
      </c>
      <c r="X23">
        <v>680</v>
      </c>
      <c r="Y23">
        <v>6</v>
      </c>
    </row>
    <row r="24" spans="1:25">
      <c r="A24">
        <v>850</v>
      </c>
      <c r="B24">
        <v>930</v>
      </c>
      <c r="C24">
        <v>990</v>
      </c>
      <c r="D24">
        <v>1040</v>
      </c>
      <c r="E24">
        <v>1070</v>
      </c>
      <c r="F24">
        <v>1100</v>
      </c>
      <c r="G24">
        <v>1120</v>
      </c>
      <c r="H24">
        <v>1140</v>
      </c>
      <c r="I24">
        <v>1150</v>
      </c>
      <c r="J24">
        <v>1160</v>
      </c>
      <c r="K24">
        <v>1120</v>
      </c>
      <c r="L24">
        <v>1110</v>
      </c>
      <c r="M24">
        <v>1100</v>
      </c>
      <c r="N24">
        <v>1080</v>
      </c>
      <c r="O24">
        <v>1070</v>
      </c>
      <c r="P24">
        <v>1030</v>
      </c>
      <c r="Q24">
        <v>970</v>
      </c>
      <c r="R24">
        <v>950</v>
      </c>
      <c r="S24">
        <v>930</v>
      </c>
      <c r="T24">
        <v>890</v>
      </c>
      <c r="U24">
        <v>830</v>
      </c>
      <c r="V24">
        <v>770</v>
      </c>
      <c r="W24">
        <v>730</v>
      </c>
      <c r="X24">
        <v>720</v>
      </c>
      <c r="Y24">
        <v>7</v>
      </c>
    </row>
    <row r="25" spans="1:25">
      <c r="A25">
        <v>890</v>
      </c>
      <c r="B25">
        <v>970</v>
      </c>
      <c r="C25">
        <v>1040</v>
      </c>
      <c r="D25">
        <v>1080</v>
      </c>
      <c r="E25">
        <v>1110</v>
      </c>
      <c r="F25">
        <v>1140</v>
      </c>
      <c r="G25">
        <v>1160</v>
      </c>
      <c r="H25">
        <v>1190</v>
      </c>
      <c r="I25">
        <v>1200</v>
      </c>
      <c r="J25">
        <v>1210</v>
      </c>
      <c r="K25">
        <v>1170</v>
      </c>
      <c r="L25">
        <v>1150</v>
      </c>
      <c r="M25">
        <v>1140</v>
      </c>
      <c r="N25">
        <v>1120</v>
      </c>
      <c r="O25">
        <v>1110</v>
      </c>
      <c r="P25">
        <v>1080</v>
      </c>
      <c r="Q25">
        <v>1030</v>
      </c>
      <c r="R25">
        <v>1000</v>
      </c>
      <c r="S25">
        <v>970</v>
      </c>
      <c r="T25">
        <v>940</v>
      </c>
      <c r="U25">
        <v>880</v>
      </c>
      <c r="V25">
        <v>820</v>
      </c>
      <c r="W25">
        <v>770</v>
      </c>
      <c r="X25">
        <v>740</v>
      </c>
      <c r="Y25">
        <v>8</v>
      </c>
    </row>
    <row r="26" spans="1:25">
      <c r="A26">
        <v>940</v>
      </c>
      <c r="B26">
        <v>1010</v>
      </c>
      <c r="C26">
        <v>1080</v>
      </c>
      <c r="D26">
        <v>1120</v>
      </c>
      <c r="E26">
        <v>1160</v>
      </c>
      <c r="F26">
        <v>1190</v>
      </c>
      <c r="G26">
        <v>1210</v>
      </c>
      <c r="H26">
        <v>1230</v>
      </c>
      <c r="I26">
        <v>1240</v>
      </c>
      <c r="J26">
        <v>1250</v>
      </c>
      <c r="K26">
        <v>1220</v>
      </c>
      <c r="L26">
        <v>1190</v>
      </c>
      <c r="M26">
        <v>1180</v>
      </c>
      <c r="N26">
        <v>1170</v>
      </c>
      <c r="O26">
        <v>1160</v>
      </c>
      <c r="P26">
        <v>1130</v>
      </c>
      <c r="Q26">
        <v>1080</v>
      </c>
      <c r="R26">
        <v>1050</v>
      </c>
      <c r="S26">
        <v>1020</v>
      </c>
      <c r="T26">
        <v>980</v>
      </c>
      <c r="U26">
        <v>930</v>
      </c>
      <c r="V26">
        <v>880</v>
      </c>
      <c r="W26">
        <v>810</v>
      </c>
      <c r="X26">
        <v>780</v>
      </c>
      <c r="Y26">
        <v>9</v>
      </c>
    </row>
    <row r="27" spans="1:25">
      <c r="A27">
        <v>980</v>
      </c>
      <c r="B27">
        <v>1060</v>
      </c>
      <c r="C27">
        <v>1120</v>
      </c>
      <c r="D27">
        <v>1170</v>
      </c>
      <c r="E27">
        <v>1200</v>
      </c>
      <c r="F27">
        <v>1230</v>
      </c>
      <c r="G27">
        <v>1250</v>
      </c>
      <c r="H27">
        <v>1280</v>
      </c>
      <c r="I27">
        <v>1290</v>
      </c>
      <c r="J27">
        <v>1300</v>
      </c>
      <c r="K27">
        <v>1260</v>
      </c>
      <c r="L27">
        <v>1230</v>
      </c>
      <c r="M27">
        <v>1220</v>
      </c>
      <c r="N27">
        <v>1210</v>
      </c>
      <c r="O27">
        <v>1200</v>
      </c>
      <c r="P27">
        <v>1180</v>
      </c>
      <c r="Q27">
        <v>1140</v>
      </c>
      <c r="R27">
        <v>1110</v>
      </c>
      <c r="S27">
        <v>1070</v>
      </c>
      <c r="T27">
        <v>1030</v>
      </c>
      <c r="U27">
        <v>980</v>
      </c>
      <c r="V27">
        <v>930</v>
      </c>
      <c r="W27">
        <v>850</v>
      </c>
      <c r="X27">
        <v>810</v>
      </c>
      <c r="Y27">
        <v>10</v>
      </c>
    </row>
  </sheetData>
  <sheetProtection sheet="1" objects="1" scenarios="1"/>
  <phoneticPr fontId="1"/>
  <printOptions gridLinesSet="0"/>
  <pageMargins left="0.78700000000000003" right="0.78700000000000003" top="0.98399999999999999" bottom="0.98399999999999999" header="0.5" footer="0.5"/>
  <pageSetup paperSize="9" orientation="portrait" r:id="rId1"/>
  <headerFooter alignWithMargins="0">
    <oddHeader>&amp;A</oddHeader>
    <oddFooter>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103"/>
  <sheetViews>
    <sheetView showZero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9" sqref="E9"/>
    </sheetView>
  </sheetViews>
  <sheetFormatPr defaultRowHeight="12"/>
  <cols>
    <col min="1" max="1" width="4.7109375" customWidth="1"/>
    <col min="2" max="2" width="15.7109375" customWidth="1"/>
    <col min="3" max="4" width="4.85546875" customWidth="1"/>
    <col min="5" max="5" width="7.28515625" customWidth="1"/>
    <col min="6" max="7" width="6.7109375" customWidth="1"/>
    <col min="8" max="17" width="5.7109375" customWidth="1"/>
    <col min="18" max="22" width="6.7109375" customWidth="1"/>
  </cols>
  <sheetData>
    <row r="1" spans="1:22" ht="19.5" customHeight="1" thickBot="1">
      <c r="A1" s="66"/>
      <c r="B1" s="92">
        <f>'①結果集計表（全体）'!F3</f>
        <v>0</v>
      </c>
      <c r="C1" s="66"/>
      <c r="D1" s="66"/>
      <c r="E1" s="66"/>
      <c r="F1" s="66"/>
      <c r="G1" s="66"/>
      <c r="H1" s="66"/>
      <c r="I1" s="65"/>
      <c r="J1" s="65"/>
      <c r="K1" s="65"/>
      <c r="L1" s="65"/>
      <c r="M1" s="32"/>
      <c r="N1" s="32"/>
      <c r="O1" s="49"/>
      <c r="P1" s="49" t="s">
        <v>87</v>
      </c>
      <c r="Q1" s="32"/>
      <c r="R1" s="32"/>
      <c r="S1" s="96">
        <v>4</v>
      </c>
      <c r="T1" s="32" t="s">
        <v>84</v>
      </c>
      <c r="U1" s="96">
        <v>29</v>
      </c>
      <c r="V1" s="32" t="s">
        <v>85</v>
      </c>
    </row>
    <row r="2" spans="1:22" ht="15" customHeight="1">
      <c r="A2" s="113" t="s">
        <v>70</v>
      </c>
      <c r="B2" s="115" t="s">
        <v>0</v>
      </c>
      <c r="C2" s="109" t="s">
        <v>1</v>
      </c>
      <c r="D2" s="109" t="s">
        <v>2</v>
      </c>
      <c r="E2" s="117" t="s">
        <v>112</v>
      </c>
      <c r="F2" s="109" t="s">
        <v>22</v>
      </c>
      <c r="G2" s="111" t="s">
        <v>23</v>
      </c>
      <c r="H2" s="119" t="s">
        <v>86</v>
      </c>
      <c r="I2" s="120"/>
      <c r="J2" s="120"/>
      <c r="K2" s="120"/>
      <c r="L2" s="121"/>
      <c r="M2" s="122" t="s">
        <v>24</v>
      </c>
      <c r="N2" s="123"/>
      <c r="O2" s="123"/>
      <c r="P2" s="123"/>
      <c r="Q2" s="124"/>
      <c r="R2" s="127" t="s">
        <v>38</v>
      </c>
      <c r="S2" s="127" t="s">
        <v>3</v>
      </c>
      <c r="T2" s="127" t="s">
        <v>88</v>
      </c>
      <c r="U2" s="129" t="s">
        <v>4</v>
      </c>
      <c r="V2" s="125" t="s">
        <v>5</v>
      </c>
    </row>
    <row r="3" spans="1:22" ht="35.1" customHeight="1">
      <c r="A3" s="114"/>
      <c r="B3" s="116"/>
      <c r="C3" s="110"/>
      <c r="D3" s="110"/>
      <c r="E3" s="118"/>
      <c r="F3" s="110"/>
      <c r="G3" s="112"/>
      <c r="H3" s="93" t="s">
        <v>69</v>
      </c>
      <c r="I3" s="94" t="s">
        <v>34</v>
      </c>
      <c r="J3" s="94" t="s">
        <v>35</v>
      </c>
      <c r="K3" s="94" t="s">
        <v>36</v>
      </c>
      <c r="L3" s="95" t="s">
        <v>37</v>
      </c>
      <c r="M3" s="50" t="s">
        <v>68</v>
      </c>
      <c r="N3" s="46" t="s">
        <v>34</v>
      </c>
      <c r="O3" s="46" t="s">
        <v>35</v>
      </c>
      <c r="P3" s="46" t="s">
        <v>36</v>
      </c>
      <c r="Q3" s="53" t="s">
        <v>37</v>
      </c>
      <c r="R3" s="128"/>
      <c r="S3" s="128"/>
      <c r="T3" s="128"/>
      <c r="U3" s="130"/>
      <c r="V3" s="126"/>
    </row>
    <row r="4" spans="1:22" ht="20.100000000000001" customHeight="1">
      <c r="A4" s="19">
        <v>1</v>
      </c>
      <c r="B4" s="33"/>
      <c r="C4" s="34"/>
      <c r="D4" s="34"/>
      <c r="E4" s="89" t="str">
        <f t="shared" ref="E4:E9" si="0">IF(D4="","",IF(D4&lt;=12,"小学生","中学生"))</f>
        <v/>
      </c>
      <c r="F4" s="34"/>
      <c r="G4" s="35"/>
      <c r="H4" s="36"/>
      <c r="I4" s="34"/>
      <c r="J4" s="34"/>
      <c r="K4" s="34"/>
      <c r="L4" s="35"/>
      <c r="M4" s="22" t="str">
        <f ca="1">IF(H4="","",CHOOSE(MATCH($H4,IF($C4="男",INDIRECT(設定!Q50),INDIRECT(設定!R50)),1),0,1,2,3,4,5,6,7,8,9,10))</f>
        <v/>
      </c>
      <c r="N4" s="21" t="str">
        <f ca="1">IF(I4="","",CHOOSE(MATCH(I4,IF($C4="男",INDIRECT(設定!S50),INDIRECT(設定!T50)),1),0,1,2,3,4,5,6,7,8,9,10))</f>
        <v/>
      </c>
      <c r="O4" s="21" t="str">
        <f ca="1">IF(J4="","",CHOOSE(MATCH(J4,IF($C4="男",INDIRECT(設定!U50),INDIRECT(設定!V50)),1),0,1,2,3,4,5,6,7,8,9,10))</f>
        <v/>
      </c>
      <c r="P4" s="21" t="str">
        <f ca="1">IF(K4="","",CHOOSE(MATCH(K4,IF($C4="男",INDIRECT(設定!W50),INDIRECT(設定!X50)),1),0,1,2,3,4,5,6,7,8,9,10))</f>
        <v/>
      </c>
      <c r="Q4" s="51" t="str">
        <f ca="1">IF(L4="","",CHOOSE(MATCH(L4,IF($C4="男",INDIRECT(設定!Y50),INDIRECT(設定!Z50)),1),0,1,2,3,4,5,6,7,8,9,10))</f>
        <v/>
      </c>
      <c r="R4" s="24" t="str">
        <f t="shared" ref="R4:R35" si="1">IF(B4="","",COUNT(M4:Q4))</f>
        <v/>
      </c>
      <c r="S4" s="24" t="str">
        <f t="shared" ref="S4:S35" si="2">IF(B4="","",SUM(M4:Q4))</f>
        <v/>
      </c>
      <c r="T4" s="24" t="str">
        <f>IF(R4="","",IF(R4=5,INDEX(設定!$A$2:$G$8,MATCH(S4,設定!$A$2:$A$8,1),MATCH(U4,設定!$A$2:$G$2,1)),IF(設定!AA50,INDEX(設定!$A$11:$G$17,MATCH(S4,設定!$A$11:$A$17,1),MATCH(U4,設定!$A$11:$G$11,1)),"-----")))</f>
        <v/>
      </c>
      <c r="U4" s="25" t="str">
        <f t="shared" ref="U4:U35" si="3">IF(B4="","",MIN(M4:Q4))</f>
        <v/>
      </c>
      <c r="V4" s="23" t="str">
        <f t="shared" ref="V4:V35" si="4">IF(B4="","",MAX(M4:Q4))</f>
        <v/>
      </c>
    </row>
    <row r="5" spans="1:22" ht="20.100000000000001" customHeight="1">
      <c r="A5" s="20">
        <v>2</v>
      </c>
      <c r="B5" s="37"/>
      <c r="C5" s="38"/>
      <c r="D5" s="38"/>
      <c r="E5" s="21" t="str">
        <f t="shared" si="0"/>
        <v/>
      </c>
      <c r="F5" s="38"/>
      <c r="G5" s="39"/>
      <c r="H5" s="40"/>
      <c r="I5" s="38"/>
      <c r="J5" s="38"/>
      <c r="K5" s="38"/>
      <c r="L5" s="39"/>
      <c r="M5" s="22" t="str">
        <f ca="1">IF(H5="","",CHOOSE(MATCH($H5,IF($C5="男",INDIRECT(設定!Q51),INDIRECT(設定!R51)),1),0,1,2,3,4,5,6,7,8,9,10))</f>
        <v/>
      </c>
      <c r="N5" s="21" t="str">
        <f ca="1">IF(I5="","",CHOOSE(MATCH(I5,IF($C5="男",INDIRECT(設定!S51),INDIRECT(設定!T51)),1),0,1,2,3,4,5,6,7,8,9,10))</f>
        <v/>
      </c>
      <c r="O5" s="21" t="str">
        <f ca="1">IF(J5="","",CHOOSE(MATCH(J5,IF($C5="男",INDIRECT(設定!U51),INDIRECT(設定!V51)),1),0,1,2,3,4,5,6,7,8,9,10))</f>
        <v/>
      </c>
      <c r="P5" s="21" t="str">
        <f ca="1">IF(K5="","",CHOOSE(MATCH(K5,IF($C5="男",INDIRECT(設定!W51),INDIRECT(設定!X51)),1),0,1,2,3,4,5,6,7,8,9,10))</f>
        <v/>
      </c>
      <c r="Q5" s="51" t="str">
        <f ca="1">IF(L5="","",CHOOSE(MATCH(L5,IF($C5="男",INDIRECT(設定!Y51),INDIRECT(設定!Z51)),1),0,1,2,3,4,5,6,7,8,9,10))</f>
        <v/>
      </c>
      <c r="R5" s="24" t="str">
        <f t="shared" si="1"/>
        <v/>
      </c>
      <c r="S5" s="24" t="str">
        <f t="shared" si="2"/>
        <v/>
      </c>
      <c r="T5" s="24" t="str">
        <f>IF(R5="","",IF(R5=5,INDEX(設定!$A$2:$G$8,MATCH(S5,設定!$A$2:$A$8,1),MATCH(U5,設定!$A$2:$G$2,1)),IF(設定!AA51,INDEX(設定!$A$11:$G$17,MATCH(S5,設定!$A$11:$A$17,1),MATCH(U5,設定!$A$11:$G$11,1)),"-----")))</f>
        <v/>
      </c>
      <c r="U5" s="25" t="str">
        <f t="shared" si="3"/>
        <v/>
      </c>
      <c r="V5" s="23" t="str">
        <f t="shared" si="4"/>
        <v/>
      </c>
    </row>
    <row r="6" spans="1:22" ht="20.100000000000001" customHeight="1">
      <c r="A6" s="20">
        <v>3</v>
      </c>
      <c r="B6" s="37"/>
      <c r="C6" s="38"/>
      <c r="D6" s="38"/>
      <c r="E6" s="21" t="str">
        <f t="shared" si="0"/>
        <v/>
      </c>
      <c r="F6" s="38"/>
      <c r="G6" s="39"/>
      <c r="H6" s="40"/>
      <c r="I6" s="38"/>
      <c r="J6" s="38"/>
      <c r="K6" s="38"/>
      <c r="L6" s="39"/>
      <c r="M6" s="22" t="str">
        <f ca="1">IF(H6="","",CHOOSE(MATCH($H6,IF($C6="男",INDIRECT(設定!Q52),INDIRECT(設定!R52)),1),0,1,2,3,4,5,6,7,8,9,10))</f>
        <v/>
      </c>
      <c r="N6" s="21" t="str">
        <f ca="1">IF(I6="","",CHOOSE(MATCH(I6,IF($C6="男",INDIRECT(設定!S52),INDIRECT(設定!T52)),1),0,1,2,3,4,5,6,7,8,9,10))</f>
        <v/>
      </c>
      <c r="O6" s="21" t="str">
        <f ca="1">IF(J6="","",CHOOSE(MATCH(J6,IF($C6="男",INDIRECT(設定!U52),INDIRECT(設定!V52)),1),0,1,2,3,4,5,6,7,8,9,10))</f>
        <v/>
      </c>
      <c r="P6" s="21" t="str">
        <f ca="1">IF(K6="","",CHOOSE(MATCH(K6,IF($C6="男",INDIRECT(設定!W52),INDIRECT(設定!X52)),1),0,1,2,3,4,5,6,7,8,9,10))</f>
        <v/>
      </c>
      <c r="Q6" s="51" t="str">
        <f ca="1">IF(L6="","",CHOOSE(MATCH(L6,IF($C6="男",INDIRECT(設定!Y52),INDIRECT(設定!Z52)),1),0,1,2,3,4,5,6,7,8,9,10))</f>
        <v/>
      </c>
      <c r="R6" s="24" t="str">
        <f t="shared" si="1"/>
        <v/>
      </c>
      <c r="S6" s="24" t="str">
        <f t="shared" si="2"/>
        <v/>
      </c>
      <c r="T6" s="24" t="str">
        <f>IF(R6="","",IF(R6=5,INDEX(設定!$A$2:$G$8,MATCH(S6,設定!$A$2:$A$8,1),MATCH(U6,設定!$A$2:$G$2,1)),IF(設定!AA52,INDEX(設定!$A$11:$G$17,MATCH(S6,設定!$A$11:$A$17,1),MATCH(U6,設定!$A$11:$G$11,1)),"-----")))</f>
        <v/>
      </c>
      <c r="U6" s="25" t="str">
        <f t="shared" si="3"/>
        <v/>
      </c>
      <c r="V6" s="23" t="str">
        <f t="shared" si="4"/>
        <v/>
      </c>
    </row>
    <row r="7" spans="1:22" ht="20.100000000000001" customHeight="1">
      <c r="A7" s="20">
        <v>4</v>
      </c>
      <c r="B7" s="37"/>
      <c r="C7" s="38"/>
      <c r="D7" s="38"/>
      <c r="E7" s="21" t="str">
        <f t="shared" si="0"/>
        <v/>
      </c>
      <c r="F7" s="38"/>
      <c r="G7" s="39"/>
      <c r="H7" s="40"/>
      <c r="I7" s="38"/>
      <c r="J7" s="38"/>
      <c r="K7" s="38"/>
      <c r="L7" s="39"/>
      <c r="M7" s="22" t="str">
        <f ca="1">IF(H7="","",CHOOSE(MATCH($H7,IF($C7="男",INDIRECT(設定!Q53),INDIRECT(設定!R53)),1),0,1,2,3,4,5,6,7,8,9,10))</f>
        <v/>
      </c>
      <c r="N7" s="21" t="str">
        <f ca="1">IF(I7="","",CHOOSE(MATCH(I7,IF($C7="男",INDIRECT(設定!S53),INDIRECT(設定!T53)),1),0,1,2,3,4,5,6,7,8,9,10))</f>
        <v/>
      </c>
      <c r="O7" s="21" t="str">
        <f ca="1">IF(J7="","",CHOOSE(MATCH(J7,IF($C7="男",INDIRECT(設定!U53),INDIRECT(設定!V53)),1),0,1,2,3,4,5,6,7,8,9,10))</f>
        <v/>
      </c>
      <c r="P7" s="21" t="str">
        <f ca="1">IF(K7="","",CHOOSE(MATCH(K7,IF($C7="男",INDIRECT(設定!W53),INDIRECT(設定!X53)),1),0,1,2,3,4,5,6,7,8,9,10))</f>
        <v/>
      </c>
      <c r="Q7" s="51" t="str">
        <f ca="1">IF(L7="","",CHOOSE(MATCH(L7,IF($C7="男",INDIRECT(設定!Y53),INDIRECT(設定!Z53)),1),0,1,2,3,4,5,6,7,8,9,10))</f>
        <v/>
      </c>
      <c r="R7" s="24" t="str">
        <f t="shared" si="1"/>
        <v/>
      </c>
      <c r="S7" s="24" t="str">
        <f t="shared" si="2"/>
        <v/>
      </c>
      <c r="T7" s="24" t="str">
        <f>IF(R7="","",IF(R7=5,INDEX(設定!$A$2:$G$8,MATCH(S7,設定!$A$2:$A$8,1),MATCH(U7,設定!$A$2:$G$2,1)),IF(設定!AA53,INDEX(設定!$A$11:$G$17,MATCH(S7,設定!$A$11:$A$17,1),MATCH(U7,設定!$A$11:$G$11,1)),"-----")))</f>
        <v/>
      </c>
      <c r="U7" s="25" t="str">
        <f t="shared" si="3"/>
        <v/>
      </c>
      <c r="V7" s="23" t="str">
        <f t="shared" si="4"/>
        <v/>
      </c>
    </row>
    <row r="8" spans="1:22" ht="20.100000000000001" customHeight="1" thickBot="1">
      <c r="A8" s="26">
        <v>5</v>
      </c>
      <c r="B8" s="41"/>
      <c r="C8" s="42"/>
      <c r="D8" s="42"/>
      <c r="E8" s="27" t="str">
        <f t="shared" si="0"/>
        <v/>
      </c>
      <c r="F8" s="42"/>
      <c r="G8" s="43"/>
      <c r="H8" s="44"/>
      <c r="I8" s="42"/>
      <c r="J8" s="42"/>
      <c r="K8" s="42"/>
      <c r="L8" s="43"/>
      <c r="M8" s="28" t="str">
        <f ca="1">IF(H8="","",CHOOSE(MATCH($H8,IF($C8="男",INDIRECT(設定!Q54),INDIRECT(設定!R54)),1),0,1,2,3,4,5,6,7,8,9,10))</f>
        <v/>
      </c>
      <c r="N8" s="27" t="str">
        <f ca="1">IF(I8="","",CHOOSE(MATCH(I8,IF($C8="男",INDIRECT(設定!S54),INDIRECT(設定!T54)),1),0,1,2,3,4,5,6,7,8,9,10))</f>
        <v/>
      </c>
      <c r="O8" s="27" t="str">
        <f ca="1">IF(J8="","",CHOOSE(MATCH(J8,IF($C8="男",INDIRECT(設定!U54),INDIRECT(設定!V54)),1),0,1,2,3,4,5,6,7,8,9,10))</f>
        <v/>
      </c>
      <c r="P8" s="27" t="str">
        <f ca="1">IF(K8="","",CHOOSE(MATCH(K8,IF($C8="男",INDIRECT(設定!W54),INDIRECT(設定!X54)),1),0,1,2,3,4,5,6,7,8,9,10))</f>
        <v/>
      </c>
      <c r="Q8" s="52" t="str">
        <f ca="1">IF(L8="","",CHOOSE(MATCH(L8,IF($C8="男",INDIRECT(設定!Y54),INDIRECT(設定!Z54)),1),0,1,2,3,4,5,6,7,8,9,10))</f>
        <v/>
      </c>
      <c r="R8" s="30" t="str">
        <f t="shared" si="1"/>
        <v/>
      </c>
      <c r="S8" s="30" t="str">
        <f t="shared" si="2"/>
        <v/>
      </c>
      <c r="T8" s="30" t="str">
        <f>IF(R8="","",IF(R8=5,INDEX(設定!$A$2:$G$8,MATCH(S8,設定!$A$2:$A$8,1),MATCH(U8,設定!$A$2:$G$2,1)),IF(設定!AA54,INDEX(設定!$A$11:$G$17,MATCH(S8,設定!$A$11:$A$17,1),MATCH(U8,設定!$A$11:$G$11,1)),"-----")))</f>
        <v/>
      </c>
      <c r="U8" s="31" t="str">
        <f t="shared" si="3"/>
        <v/>
      </c>
      <c r="V8" s="29" t="str">
        <f t="shared" si="4"/>
        <v/>
      </c>
    </row>
    <row r="9" spans="1:22" ht="20.100000000000001" customHeight="1">
      <c r="A9" s="19">
        <v>6</v>
      </c>
      <c r="B9" s="33"/>
      <c r="C9" s="34"/>
      <c r="D9" s="34"/>
      <c r="E9" s="89" t="str">
        <f t="shared" si="0"/>
        <v/>
      </c>
      <c r="F9" s="34"/>
      <c r="G9" s="35"/>
      <c r="H9" s="36"/>
      <c r="I9" s="34"/>
      <c r="J9" s="34"/>
      <c r="K9" s="34"/>
      <c r="L9" s="35"/>
      <c r="M9" s="22" t="str">
        <f ca="1">IF(H9="","",CHOOSE(MATCH($H9,IF($C9="男",INDIRECT(設定!Q55),INDIRECT(設定!R55)),1),0,1,2,3,4,5,6,7,8,9,10))</f>
        <v/>
      </c>
      <c r="N9" s="21" t="str">
        <f ca="1">IF(I9="","",CHOOSE(MATCH(I9,IF($C9="男",INDIRECT(設定!S55),INDIRECT(設定!T55)),1),0,1,2,3,4,5,6,7,8,9,10))</f>
        <v/>
      </c>
      <c r="O9" s="21" t="str">
        <f ca="1">IF(J9="","",CHOOSE(MATCH(J9,IF($C9="男",INDIRECT(設定!U55),INDIRECT(設定!V55)),1),0,1,2,3,4,5,6,7,8,9,10))</f>
        <v/>
      </c>
      <c r="P9" s="21" t="str">
        <f ca="1">IF(K9="","",CHOOSE(MATCH(K9,IF($C9="男",INDIRECT(設定!W55),INDIRECT(設定!X55)),1),0,1,2,3,4,5,6,7,8,9,10))</f>
        <v/>
      </c>
      <c r="Q9" s="51" t="str">
        <f ca="1">IF(L9="","",CHOOSE(MATCH(L9,IF($C9="男",INDIRECT(設定!Y55),INDIRECT(設定!Z55)),1),0,1,2,3,4,5,6,7,8,9,10))</f>
        <v/>
      </c>
      <c r="R9" s="24" t="str">
        <f t="shared" si="1"/>
        <v/>
      </c>
      <c r="S9" s="24" t="str">
        <f t="shared" si="2"/>
        <v/>
      </c>
      <c r="T9" s="24" t="str">
        <f>IF(R9="","",IF(R9=5,INDEX(設定!$A$2:$G$8,MATCH(S9,設定!$A$2:$A$8,1),MATCH(U9,設定!$A$2:$G$2,1)),IF(設定!AA55,INDEX(設定!$A$11:$G$17,MATCH(S9,設定!$A$11:$A$17,1),MATCH(U9,設定!$A$11:$G$11,1)),"-----")))</f>
        <v/>
      </c>
      <c r="U9" s="25" t="str">
        <f t="shared" si="3"/>
        <v/>
      </c>
      <c r="V9" s="23" t="str">
        <f t="shared" si="4"/>
        <v/>
      </c>
    </row>
    <row r="10" spans="1:22" ht="20.100000000000001" customHeight="1">
      <c r="A10" s="20">
        <v>7</v>
      </c>
      <c r="B10" s="37"/>
      <c r="C10" s="38"/>
      <c r="D10" s="38"/>
      <c r="E10" s="21" t="str">
        <f t="shared" ref="E10:E38" si="5">IF(D10="","",IF(D10&lt;=12,"小学生","中学生"))</f>
        <v/>
      </c>
      <c r="F10" s="38"/>
      <c r="G10" s="39"/>
      <c r="H10" s="40"/>
      <c r="I10" s="38"/>
      <c r="J10" s="38"/>
      <c r="K10" s="38"/>
      <c r="L10" s="39"/>
      <c r="M10" s="22" t="str">
        <f ca="1">IF(H10="","",CHOOSE(MATCH($H10,IF($C10="男",INDIRECT(設定!Q56),INDIRECT(設定!R56)),1),0,1,2,3,4,5,6,7,8,9,10))</f>
        <v/>
      </c>
      <c r="N10" s="21" t="str">
        <f ca="1">IF(I10="","",CHOOSE(MATCH(I10,IF($C10="男",INDIRECT(設定!S56),INDIRECT(設定!T56)),1),0,1,2,3,4,5,6,7,8,9,10))</f>
        <v/>
      </c>
      <c r="O10" s="21" t="str">
        <f ca="1">IF(J10="","",CHOOSE(MATCH(J10,IF($C10="男",INDIRECT(設定!U56),INDIRECT(設定!V56)),1),0,1,2,3,4,5,6,7,8,9,10))</f>
        <v/>
      </c>
      <c r="P10" s="21" t="str">
        <f ca="1">IF(K10="","",CHOOSE(MATCH(K10,IF($C10="男",INDIRECT(設定!W56),INDIRECT(設定!X56)),1),0,1,2,3,4,5,6,7,8,9,10))</f>
        <v/>
      </c>
      <c r="Q10" s="51" t="str">
        <f ca="1">IF(L10="","",CHOOSE(MATCH(L10,IF($C10="男",INDIRECT(設定!Y56),INDIRECT(設定!Z56)),1),0,1,2,3,4,5,6,7,8,9,10))</f>
        <v/>
      </c>
      <c r="R10" s="24" t="str">
        <f t="shared" si="1"/>
        <v/>
      </c>
      <c r="S10" s="24" t="str">
        <f t="shared" si="2"/>
        <v/>
      </c>
      <c r="T10" s="24" t="str">
        <f>IF(R10="","",IF(R10=5,INDEX(設定!$A$2:$G$8,MATCH(S10,設定!$A$2:$A$8,1),MATCH(U10,設定!$A$2:$G$2,1)),IF(設定!AA56,INDEX(設定!$A$11:$G$17,MATCH(S10,設定!$A$11:$A$17,1),MATCH(U10,設定!$A$11:$G$11,1)),"-----")))</f>
        <v/>
      </c>
      <c r="U10" s="25" t="str">
        <f t="shared" si="3"/>
        <v/>
      </c>
      <c r="V10" s="23" t="str">
        <f t="shared" si="4"/>
        <v/>
      </c>
    </row>
    <row r="11" spans="1:22" ht="20.100000000000001" customHeight="1">
      <c r="A11" s="20">
        <v>8</v>
      </c>
      <c r="B11" s="37"/>
      <c r="C11" s="38"/>
      <c r="D11" s="38"/>
      <c r="E11" s="21" t="str">
        <f t="shared" si="5"/>
        <v/>
      </c>
      <c r="F11" s="38"/>
      <c r="G11" s="39"/>
      <c r="H11" s="40"/>
      <c r="I11" s="38"/>
      <c r="J11" s="38"/>
      <c r="K11" s="38"/>
      <c r="L11" s="39"/>
      <c r="M11" s="22" t="str">
        <f ca="1">IF(H11="","",CHOOSE(MATCH($H11,IF($C11="男",INDIRECT(設定!Q57),INDIRECT(設定!R57)),1),0,1,2,3,4,5,6,7,8,9,10))</f>
        <v/>
      </c>
      <c r="N11" s="21" t="str">
        <f ca="1">IF(I11="","",CHOOSE(MATCH(I11,IF($C11="男",INDIRECT(設定!S57),INDIRECT(設定!T57)),1),0,1,2,3,4,5,6,7,8,9,10))</f>
        <v/>
      </c>
      <c r="O11" s="21" t="str">
        <f ca="1">IF(J11="","",CHOOSE(MATCH(J11,IF($C11="男",INDIRECT(設定!U57),INDIRECT(設定!V57)),1),0,1,2,3,4,5,6,7,8,9,10))</f>
        <v/>
      </c>
      <c r="P11" s="21" t="str">
        <f ca="1">IF(K11="","",CHOOSE(MATCH(K11,IF($C11="男",INDIRECT(設定!W57),INDIRECT(設定!X57)),1),0,1,2,3,4,5,6,7,8,9,10))</f>
        <v/>
      </c>
      <c r="Q11" s="51" t="str">
        <f ca="1">IF(L11="","",CHOOSE(MATCH(L11,IF($C11="男",INDIRECT(設定!Y57),INDIRECT(設定!Z57)),1),0,1,2,3,4,5,6,7,8,9,10))</f>
        <v/>
      </c>
      <c r="R11" s="24" t="str">
        <f t="shared" si="1"/>
        <v/>
      </c>
      <c r="S11" s="24" t="str">
        <f t="shared" si="2"/>
        <v/>
      </c>
      <c r="T11" s="24" t="str">
        <f>IF(R11="","",IF(R11=5,INDEX(設定!$A$2:$G$8,MATCH(S11,設定!$A$2:$A$8,1),MATCH(U11,設定!$A$2:$G$2,1)),IF(設定!AA57,INDEX(設定!$A$11:$G$17,MATCH(S11,設定!$A$11:$A$17,1),MATCH(U11,設定!$A$11:$G$11,1)),"-----")))</f>
        <v/>
      </c>
      <c r="U11" s="25" t="str">
        <f t="shared" si="3"/>
        <v/>
      </c>
      <c r="V11" s="23" t="str">
        <f t="shared" si="4"/>
        <v/>
      </c>
    </row>
    <row r="12" spans="1:22" ht="20.100000000000001" customHeight="1">
      <c r="A12" s="20">
        <v>9</v>
      </c>
      <c r="B12" s="37"/>
      <c r="C12" s="38"/>
      <c r="D12" s="38"/>
      <c r="E12" s="21" t="str">
        <f t="shared" si="5"/>
        <v/>
      </c>
      <c r="F12" s="38"/>
      <c r="G12" s="39"/>
      <c r="H12" s="40"/>
      <c r="I12" s="38"/>
      <c r="J12" s="38"/>
      <c r="K12" s="38"/>
      <c r="L12" s="39"/>
      <c r="M12" s="22" t="str">
        <f ca="1">IF(H12="","",CHOOSE(MATCH($H12,IF($C12="男",INDIRECT(設定!Q58),INDIRECT(設定!R58)),1),0,1,2,3,4,5,6,7,8,9,10))</f>
        <v/>
      </c>
      <c r="N12" s="21" t="str">
        <f ca="1">IF(I12="","",CHOOSE(MATCH(I12,IF($C12="男",INDIRECT(設定!S58),INDIRECT(設定!T58)),1),0,1,2,3,4,5,6,7,8,9,10))</f>
        <v/>
      </c>
      <c r="O12" s="21" t="str">
        <f ca="1">IF(J12="","",CHOOSE(MATCH(J12,IF($C12="男",INDIRECT(設定!U58),INDIRECT(設定!V58)),1),0,1,2,3,4,5,6,7,8,9,10))</f>
        <v/>
      </c>
      <c r="P12" s="21" t="str">
        <f ca="1">IF(K12="","",CHOOSE(MATCH(K12,IF($C12="男",INDIRECT(設定!W58),INDIRECT(設定!X58)),1),0,1,2,3,4,5,6,7,8,9,10))</f>
        <v/>
      </c>
      <c r="Q12" s="51" t="str">
        <f ca="1">IF(L12="","",CHOOSE(MATCH(L12,IF($C12="男",INDIRECT(設定!Y58),INDIRECT(設定!Z58)),1),0,1,2,3,4,5,6,7,8,9,10))</f>
        <v/>
      </c>
      <c r="R12" s="24" t="str">
        <f t="shared" si="1"/>
        <v/>
      </c>
      <c r="S12" s="24" t="str">
        <f t="shared" si="2"/>
        <v/>
      </c>
      <c r="T12" s="24" t="str">
        <f>IF(R12="","",IF(R12=5,INDEX(設定!$A$2:$G$8,MATCH(S12,設定!$A$2:$A$8,1),MATCH(U12,設定!$A$2:$G$2,1)),IF(設定!AA58,INDEX(設定!$A$11:$G$17,MATCH(S12,設定!$A$11:$A$17,1),MATCH(U12,設定!$A$11:$G$11,1)),"-----")))</f>
        <v/>
      </c>
      <c r="U12" s="25" t="str">
        <f t="shared" si="3"/>
        <v/>
      </c>
      <c r="V12" s="23" t="str">
        <f t="shared" si="4"/>
        <v/>
      </c>
    </row>
    <row r="13" spans="1:22" ht="20.100000000000001" customHeight="1" thickBot="1">
      <c r="A13" s="26">
        <v>10</v>
      </c>
      <c r="B13" s="41"/>
      <c r="C13" s="42"/>
      <c r="D13" s="42"/>
      <c r="E13" s="27" t="str">
        <f t="shared" si="5"/>
        <v/>
      </c>
      <c r="F13" s="42"/>
      <c r="G13" s="43"/>
      <c r="H13" s="44"/>
      <c r="I13" s="42"/>
      <c r="J13" s="42"/>
      <c r="K13" s="42"/>
      <c r="L13" s="43"/>
      <c r="M13" s="28" t="str">
        <f ca="1">IF(H13="","",CHOOSE(MATCH($H13,IF($C13="男",INDIRECT(設定!Q59),INDIRECT(設定!R59)),1),0,1,2,3,4,5,6,7,8,9,10))</f>
        <v/>
      </c>
      <c r="N13" s="27" t="str">
        <f ca="1">IF(I13="","",CHOOSE(MATCH(I13,IF($C13="男",INDIRECT(設定!S59),INDIRECT(設定!T59)),1),0,1,2,3,4,5,6,7,8,9,10))</f>
        <v/>
      </c>
      <c r="O13" s="27" t="str">
        <f ca="1">IF(J13="","",CHOOSE(MATCH(J13,IF($C13="男",INDIRECT(設定!U59),INDIRECT(設定!V59)),1),0,1,2,3,4,5,6,7,8,9,10))</f>
        <v/>
      </c>
      <c r="P13" s="27" t="str">
        <f ca="1">IF(K13="","",CHOOSE(MATCH(K13,IF($C13="男",INDIRECT(設定!W59),INDIRECT(設定!X59)),1),0,1,2,3,4,5,6,7,8,9,10))</f>
        <v/>
      </c>
      <c r="Q13" s="52" t="str">
        <f ca="1">IF(L13="","",CHOOSE(MATCH(L13,IF($C13="男",INDIRECT(設定!Y59),INDIRECT(設定!Z59)),1),0,1,2,3,4,5,6,7,8,9,10))</f>
        <v/>
      </c>
      <c r="R13" s="30" t="str">
        <f t="shared" si="1"/>
        <v/>
      </c>
      <c r="S13" s="30" t="str">
        <f t="shared" si="2"/>
        <v/>
      </c>
      <c r="T13" s="30" t="str">
        <f>IF(R13="","",IF(R13=5,INDEX(設定!$A$2:$G$8,MATCH(S13,設定!$A$2:$A$8,1),MATCH(U13,設定!$A$2:$G$2,1)),IF(設定!AA59,INDEX(設定!$A$11:$G$17,MATCH(S13,設定!$A$11:$A$17,1),MATCH(U13,設定!$A$11:$G$11,1)),"-----")))</f>
        <v/>
      </c>
      <c r="U13" s="31" t="str">
        <f t="shared" si="3"/>
        <v/>
      </c>
      <c r="V13" s="29" t="str">
        <f t="shared" si="4"/>
        <v/>
      </c>
    </row>
    <row r="14" spans="1:22" ht="20.100000000000001" customHeight="1">
      <c r="A14" s="19">
        <v>11</v>
      </c>
      <c r="B14" s="33"/>
      <c r="C14" s="34"/>
      <c r="D14" s="34"/>
      <c r="E14" s="89" t="str">
        <f>IF(D14="","",IF(D14&lt;=12,"小学生","中学生"))</f>
        <v/>
      </c>
      <c r="F14" s="34"/>
      <c r="G14" s="35"/>
      <c r="H14" s="36"/>
      <c r="I14" s="34"/>
      <c r="J14" s="34"/>
      <c r="K14" s="34"/>
      <c r="L14" s="35"/>
      <c r="M14" s="22" t="str">
        <f ca="1">IF(H14="","",CHOOSE(MATCH($H14,IF($C14="男",INDIRECT(設定!Q60),INDIRECT(設定!R60)),1),0,1,2,3,4,5,6,7,8,9,10))</f>
        <v/>
      </c>
      <c r="N14" s="21" t="str">
        <f ca="1">IF(I14="","",CHOOSE(MATCH(I14,IF($C14="男",INDIRECT(設定!S60),INDIRECT(設定!T60)),1),0,1,2,3,4,5,6,7,8,9,10))</f>
        <v/>
      </c>
      <c r="O14" s="21" t="str">
        <f ca="1">IF(J14="","",CHOOSE(MATCH(J14,IF($C14="男",INDIRECT(設定!U60),INDIRECT(設定!V60)),1),0,1,2,3,4,5,6,7,8,9,10))</f>
        <v/>
      </c>
      <c r="P14" s="21" t="str">
        <f ca="1">IF(K14="","",CHOOSE(MATCH(K14,IF($C14="男",INDIRECT(設定!W60),INDIRECT(設定!X60)),1),0,1,2,3,4,5,6,7,8,9,10))</f>
        <v/>
      </c>
      <c r="Q14" s="51" t="str">
        <f ca="1">IF(L14="","",CHOOSE(MATCH(L14,IF($C14="男",INDIRECT(設定!Y60),INDIRECT(設定!Z60)),1),0,1,2,3,4,5,6,7,8,9,10))</f>
        <v/>
      </c>
      <c r="R14" s="24" t="str">
        <f t="shared" si="1"/>
        <v/>
      </c>
      <c r="S14" s="24" t="str">
        <f t="shared" si="2"/>
        <v/>
      </c>
      <c r="T14" s="24" t="str">
        <f>IF(R14="","",IF(R14=5,INDEX(設定!$A$2:$G$8,MATCH(S14,設定!$A$2:$A$8,1),MATCH(U14,設定!$A$2:$G$2,1)),IF(設定!AA60,INDEX(設定!$A$11:$G$17,MATCH(S14,設定!$A$11:$A$17,1),MATCH(U14,設定!$A$11:$G$11,1)),"-----")))</f>
        <v/>
      </c>
      <c r="U14" s="25" t="str">
        <f t="shared" si="3"/>
        <v/>
      </c>
      <c r="V14" s="23" t="str">
        <f t="shared" si="4"/>
        <v/>
      </c>
    </row>
    <row r="15" spans="1:22" ht="20.100000000000001" customHeight="1">
      <c r="A15" s="20">
        <v>12</v>
      </c>
      <c r="B15" s="37"/>
      <c r="C15" s="38"/>
      <c r="D15" s="38"/>
      <c r="E15" s="21" t="str">
        <f t="shared" si="5"/>
        <v/>
      </c>
      <c r="F15" s="38"/>
      <c r="G15" s="39"/>
      <c r="H15" s="40"/>
      <c r="I15" s="38"/>
      <c r="J15" s="38"/>
      <c r="K15" s="38"/>
      <c r="L15" s="39"/>
      <c r="M15" s="22" t="str">
        <f ca="1">IF(H15="","",CHOOSE(MATCH($H15,IF($C15="男",INDIRECT(設定!Q61),INDIRECT(設定!R61)),1),0,1,2,3,4,5,6,7,8,9,10))</f>
        <v/>
      </c>
      <c r="N15" s="21" t="str">
        <f ca="1">IF(I15="","",CHOOSE(MATCH(I15,IF($C15="男",INDIRECT(設定!S61),INDIRECT(設定!T61)),1),0,1,2,3,4,5,6,7,8,9,10))</f>
        <v/>
      </c>
      <c r="O15" s="21" t="str">
        <f ca="1">IF(J15="","",CHOOSE(MATCH(J15,IF($C15="男",INDIRECT(設定!U61),INDIRECT(設定!V61)),1),0,1,2,3,4,5,6,7,8,9,10))</f>
        <v/>
      </c>
      <c r="P15" s="21" t="str">
        <f ca="1">IF(K15="","",CHOOSE(MATCH(K15,IF($C15="男",INDIRECT(設定!W61),INDIRECT(設定!X61)),1),0,1,2,3,4,5,6,7,8,9,10))</f>
        <v/>
      </c>
      <c r="Q15" s="51" t="str">
        <f ca="1">IF(L15="","",CHOOSE(MATCH(L15,IF($C15="男",INDIRECT(設定!Y61),INDIRECT(設定!Z61)),1),0,1,2,3,4,5,6,7,8,9,10))</f>
        <v/>
      </c>
      <c r="R15" s="24" t="str">
        <f t="shared" si="1"/>
        <v/>
      </c>
      <c r="S15" s="24" t="str">
        <f t="shared" si="2"/>
        <v/>
      </c>
      <c r="T15" s="24" t="str">
        <f>IF(R15="","",IF(R15=5,INDEX(設定!$A$2:$G$8,MATCH(S15,設定!$A$2:$A$8,1),MATCH(U15,設定!$A$2:$G$2,1)),IF(設定!AA61,INDEX(設定!$A$11:$G$17,MATCH(S15,設定!$A$11:$A$17,1),MATCH(U15,設定!$A$11:$G$11,1)),"-----")))</f>
        <v/>
      </c>
      <c r="U15" s="25" t="str">
        <f t="shared" si="3"/>
        <v/>
      </c>
      <c r="V15" s="23" t="str">
        <f t="shared" si="4"/>
        <v/>
      </c>
    </row>
    <row r="16" spans="1:22" ht="20.100000000000001" customHeight="1">
      <c r="A16" s="20">
        <v>13</v>
      </c>
      <c r="B16" s="37"/>
      <c r="C16" s="38"/>
      <c r="D16" s="38"/>
      <c r="E16" s="21" t="str">
        <f t="shared" si="5"/>
        <v/>
      </c>
      <c r="F16" s="38"/>
      <c r="G16" s="39"/>
      <c r="H16" s="40"/>
      <c r="I16" s="38"/>
      <c r="J16" s="38"/>
      <c r="K16" s="38"/>
      <c r="L16" s="39"/>
      <c r="M16" s="22" t="str">
        <f ca="1">IF(H16="","",CHOOSE(MATCH($H16,IF($C16="男",INDIRECT(設定!Q62),INDIRECT(設定!R62)),1),0,1,2,3,4,5,6,7,8,9,10))</f>
        <v/>
      </c>
      <c r="N16" s="21" t="str">
        <f ca="1">IF(I16="","",CHOOSE(MATCH(I16,IF($C16="男",INDIRECT(設定!S62),INDIRECT(設定!T62)),1),0,1,2,3,4,5,6,7,8,9,10))</f>
        <v/>
      </c>
      <c r="O16" s="21" t="str">
        <f ca="1">IF(J16="","",CHOOSE(MATCH(J16,IF($C16="男",INDIRECT(設定!U62),INDIRECT(設定!V62)),1),0,1,2,3,4,5,6,7,8,9,10))</f>
        <v/>
      </c>
      <c r="P16" s="21" t="str">
        <f ca="1">IF(K16="","",CHOOSE(MATCH(K16,IF($C16="男",INDIRECT(設定!W62),INDIRECT(設定!X62)),1),0,1,2,3,4,5,6,7,8,9,10))</f>
        <v/>
      </c>
      <c r="Q16" s="51" t="str">
        <f ca="1">IF(L16="","",CHOOSE(MATCH(L16,IF($C16="男",INDIRECT(設定!Y62),INDIRECT(設定!Z62)),1),0,1,2,3,4,5,6,7,8,9,10))</f>
        <v/>
      </c>
      <c r="R16" s="24" t="str">
        <f t="shared" si="1"/>
        <v/>
      </c>
      <c r="S16" s="24" t="str">
        <f t="shared" si="2"/>
        <v/>
      </c>
      <c r="T16" s="24" t="str">
        <f>IF(R16="","",IF(R16=5,INDEX(設定!$A$2:$G$8,MATCH(S16,設定!$A$2:$A$8,1),MATCH(U16,設定!$A$2:$G$2,1)),IF(設定!AA62,INDEX(設定!$A$11:$G$17,MATCH(S16,設定!$A$11:$A$17,1),MATCH(U16,設定!$A$11:$G$11,1)),"-----")))</f>
        <v/>
      </c>
      <c r="U16" s="25" t="str">
        <f t="shared" si="3"/>
        <v/>
      </c>
      <c r="V16" s="23" t="str">
        <f t="shared" si="4"/>
        <v/>
      </c>
    </row>
    <row r="17" spans="1:22" ht="20.100000000000001" customHeight="1">
      <c r="A17" s="20">
        <v>14</v>
      </c>
      <c r="B17" s="37"/>
      <c r="C17" s="38"/>
      <c r="D17" s="38"/>
      <c r="E17" s="21" t="str">
        <f t="shared" si="5"/>
        <v/>
      </c>
      <c r="F17" s="38"/>
      <c r="G17" s="39"/>
      <c r="H17" s="40"/>
      <c r="I17" s="38"/>
      <c r="J17" s="38"/>
      <c r="K17" s="38"/>
      <c r="L17" s="39"/>
      <c r="M17" s="22" t="str">
        <f ca="1">IF(H17="","",CHOOSE(MATCH($H17,IF($C17="男",INDIRECT(設定!Q63),INDIRECT(設定!R63)),1),0,1,2,3,4,5,6,7,8,9,10))</f>
        <v/>
      </c>
      <c r="N17" s="21" t="str">
        <f ca="1">IF(I17="","",CHOOSE(MATCH(I17,IF($C17="男",INDIRECT(設定!S63),INDIRECT(設定!T63)),1),0,1,2,3,4,5,6,7,8,9,10))</f>
        <v/>
      </c>
      <c r="O17" s="21" t="str">
        <f ca="1">IF(J17="","",CHOOSE(MATCH(J17,IF($C17="男",INDIRECT(設定!U63),INDIRECT(設定!V63)),1),0,1,2,3,4,5,6,7,8,9,10))</f>
        <v/>
      </c>
      <c r="P17" s="21" t="str">
        <f ca="1">IF(K17="","",CHOOSE(MATCH(K17,IF($C17="男",INDIRECT(設定!W63),INDIRECT(設定!X63)),1),0,1,2,3,4,5,6,7,8,9,10))</f>
        <v/>
      </c>
      <c r="Q17" s="51" t="str">
        <f ca="1">IF(L17="","",CHOOSE(MATCH(L17,IF($C17="男",INDIRECT(設定!Y63),INDIRECT(設定!Z63)),1),0,1,2,3,4,5,6,7,8,9,10))</f>
        <v/>
      </c>
      <c r="R17" s="24" t="str">
        <f t="shared" si="1"/>
        <v/>
      </c>
      <c r="S17" s="24" t="str">
        <f t="shared" si="2"/>
        <v/>
      </c>
      <c r="T17" s="24" t="str">
        <f>IF(R17="","",IF(R17=5,INDEX(設定!$A$2:$G$8,MATCH(S17,設定!$A$2:$A$8,1),MATCH(U17,設定!$A$2:$G$2,1)),IF(設定!AA63,INDEX(設定!$A$11:$G$17,MATCH(S17,設定!$A$11:$A$17,1),MATCH(U17,設定!$A$11:$G$11,1)),"-----")))</f>
        <v/>
      </c>
      <c r="U17" s="25" t="str">
        <f t="shared" si="3"/>
        <v/>
      </c>
      <c r="V17" s="23" t="str">
        <f t="shared" si="4"/>
        <v/>
      </c>
    </row>
    <row r="18" spans="1:22" ht="20.100000000000001" customHeight="1" thickBot="1">
      <c r="A18" s="26">
        <v>15</v>
      </c>
      <c r="B18" s="41"/>
      <c r="C18" s="42"/>
      <c r="D18" s="42"/>
      <c r="E18" s="27" t="str">
        <f t="shared" si="5"/>
        <v/>
      </c>
      <c r="F18" s="42"/>
      <c r="G18" s="43"/>
      <c r="H18" s="44"/>
      <c r="I18" s="42"/>
      <c r="J18" s="42"/>
      <c r="K18" s="42"/>
      <c r="L18" s="43"/>
      <c r="M18" s="28" t="str">
        <f ca="1">IF(H18="","",CHOOSE(MATCH($H18,IF($C18="男",INDIRECT(設定!Q64),INDIRECT(設定!R64)),1),0,1,2,3,4,5,6,7,8,9,10))</f>
        <v/>
      </c>
      <c r="N18" s="27" t="str">
        <f ca="1">IF(I18="","",CHOOSE(MATCH(I18,IF($C18="男",INDIRECT(設定!S64),INDIRECT(設定!T64)),1),0,1,2,3,4,5,6,7,8,9,10))</f>
        <v/>
      </c>
      <c r="O18" s="27" t="str">
        <f ca="1">IF(J18="","",CHOOSE(MATCH(J18,IF($C18="男",INDIRECT(設定!U64),INDIRECT(設定!V64)),1),0,1,2,3,4,5,6,7,8,9,10))</f>
        <v/>
      </c>
      <c r="P18" s="27" t="str">
        <f ca="1">IF(K18="","",CHOOSE(MATCH(K18,IF($C18="男",INDIRECT(設定!W64),INDIRECT(設定!X64)),1),0,1,2,3,4,5,6,7,8,9,10))</f>
        <v/>
      </c>
      <c r="Q18" s="52" t="str">
        <f ca="1">IF(L18="","",CHOOSE(MATCH(L18,IF($C18="男",INDIRECT(設定!Y64),INDIRECT(設定!Z64)),1),0,1,2,3,4,5,6,7,8,9,10))</f>
        <v/>
      </c>
      <c r="R18" s="30" t="str">
        <f t="shared" si="1"/>
        <v/>
      </c>
      <c r="S18" s="30" t="str">
        <f t="shared" si="2"/>
        <v/>
      </c>
      <c r="T18" s="30" t="str">
        <f>IF(R18="","",IF(R18=5,INDEX(設定!$A$2:$G$8,MATCH(S18,設定!$A$2:$A$8,1),MATCH(U18,設定!$A$2:$G$2,1)),IF(設定!AA64,INDEX(設定!$A$11:$G$17,MATCH(S18,設定!$A$11:$A$17,1),MATCH(U18,設定!$A$11:$G$11,1)),"-----")))</f>
        <v/>
      </c>
      <c r="U18" s="31" t="str">
        <f t="shared" si="3"/>
        <v/>
      </c>
      <c r="V18" s="29" t="str">
        <f t="shared" si="4"/>
        <v/>
      </c>
    </row>
    <row r="19" spans="1:22" ht="20.100000000000001" customHeight="1">
      <c r="A19" s="19">
        <v>16</v>
      </c>
      <c r="B19" s="33"/>
      <c r="C19" s="34"/>
      <c r="D19" s="34"/>
      <c r="E19" s="89" t="str">
        <f>IF(D19="","",IF(D19&lt;=12,"小学生","中学生"))</f>
        <v/>
      </c>
      <c r="F19" s="34"/>
      <c r="G19" s="35"/>
      <c r="H19" s="36"/>
      <c r="I19" s="34"/>
      <c r="J19" s="34"/>
      <c r="K19" s="34"/>
      <c r="L19" s="35"/>
      <c r="M19" s="22" t="str">
        <f ca="1">IF(H19="","",CHOOSE(MATCH($H19,IF($C19="男",INDIRECT(設定!Q65),INDIRECT(設定!R65)),1),0,1,2,3,4,5,6,7,8,9,10))</f>
        <v/>
      </c>
      <c r="N19" s="21" t="str">
        <f ca="1">IF(I19="","",CHOOSE(MATCH(I19,IF($C19="男",INDIRECT(設定!S65),INDIRECT(設定!T65)),1),0,1,2,3,4,5,6,7,8,9,10))</f>
        <v/>
      </c>
      <c r="O19" s="21" t="str">
        <f ca="1">IF(J19="","",CHOOSE(MATCH(J19,IF($C19="男",INDIRECT(設定!U65),INDIRECT(設定!V65)),1),0,1,2,3,4,5,6,7,8,9,10))</f>
        <v/>
      </c>
      <c r="P19" s="21" t="str">
        <f ca="1">IF(K19="","",CHOOSE(MATCH(K19,IF($C19="男",INDIRECT(設定!W65),INDIRECT(設定!X65)),1),0,1,2,3,4,5,6,7,8,9,10))</f>
        <v/>
      </c>
      <c r="Q19" s="51" t="str">
        <f ca="1">IF(L19="","",CHOOSE(MATCH(L19,IF($C19="男",INDIRECT(設定!Y65),INDIRECT(設定!Z65)),1),0,1,2,3,4,5,6,7,8,9,10))</f>
        <v/>
      </c>
      <c r="R19" s="24" t="str">
        <f t="shared" si="1"/>
        <v/>
      </c>
      <c r="S19" s="24" t="str">
        <f t="shared" si="2"/>
        <v/>
      </c>
      <c r="T19" s="24" t="str">
        <f>IF(R19="","",IF(R19=5,INDEX(設定!$A$2:$G$8,MATCH(S19,設定!$A$2:$A$8,1),MATCH(U19,設定!$A$2:$G$2,1)),IF(設定!AA65,INDEX(設定!$A$11:$G$17,MATCH(S19,設定!$A$11:$A$17,1),MATCH(U19,設定!$A$11:$G$11,1)),"-----")))</f>
        <v/>
      </c>
      <c r="U19" s="25" t="str">
        <f t="shared" si="3"/>
        <v/>
      </c>
      <c r="V19" s="23" t="str">
        <f t="shared" si="4"/>
        <v/>
      </c>
    </row>
    <row r="20" spans="1:22" ht="20.100000000000001" customHeight="1">
      <c r="A20" s="20">
        <v>17</v>
      </c>
      <c r="B20" s="37"/>
      <c r="C20" s="38"/>
      <c r="D20" s="38"/>
      <c r="E20" s="21" t="str">
        <f t="shared" si="5"/>
        <v/>
      </c>
      <c r="F20" s="38"/>
      <c r="G20" s="39"/>
      <c r="H20" s="40"/>
      <c r="I20" s="38"/>
      <c r="J20" s="38"/>
      <c r="K20" s="38"/>
      <c r="L20" s="39"/>
      <c r="M20" s="22" t="str">
        <f ca="1">IF(H20="","",CHOOSE(MATCH($H20,IF($C20="男",INDIRECT(設定!Q66),INDIRECT(設定!R66)),1),0,1,2,3,4,5,6,7,8,9,10))</f>
        <v/>
      </c>
      <c r="N20" s="21" t="str">
        <f ca="1">IF(I20="","",CHOOSE(MATCH(I20,IF($C20="男",INDIRECT(設定!S66),INDIRECT(設定!T66)),1),0,1,2,3,4,5,6,7,8,9,10))</f>
        <v/>
      </c>
      <c r="O20" s="21" t="str">
        <f ca="1">IF(J20="","",CHOOSE(MATCH(J20,IF($C20="男",INDIRECT(設定!U66),INDIRECT(設定!V66)),1),0,1,2,3,4,5,6,7,8,9,10))</f>
        <v/>
      </c>
      <c r="P20" s="21" t="str">
        <f ca="1">IF(K20="","",CHOOSE(MATCH(K20,IF($C20="男",INDIRECT(設定!W66),INDIRECT(設定!X66)),1),0,1,2,3,4,5,6,7,8,9,10))</f>
        <v/>
      </c>
      <c r="Q20" s="51" t="str">
        <f ca="1">IF(L20="","",CHOOSE(MATCH(L20,IF($C20="男",INDIRECT(設定!Y66),INDIRECT(設定!Z66)),1),0,1,2,3,4,5,6,7,8,9,10))</f>
        <v/>
      </c>
      <c r="R20" s="24" t="str">
        <f t="shared" si="1"/>
        <v/>
      </c>
      <c r="S20" s="24" t="str">
        <f t="shared" si="2"/>
        <v/>
      </c>
      <c r="T20" s="24" t="str">
        <f>IF(R20="","",IF(R20=5,INDEX(設定!$A$2:$G$8,MATCH(S20,設定!$A$2:$A$8,1),MATCH(U20,設定!$A$2:$G$2,1)),IF(設定!AA66,INDEX(設定!$A$11:$G$17,MATCH(S20,設定!$A$11:$A$17,1),MATCH(U20,設定!$A$11:$G$11,1)),"-----")))</f>
        <v/>
      </c>
      <c r="U20" s="25" t="str">
        <f t="shared" si="3"/>
        <v/>
      </c>
      <c r="V20" s="23" t="str">
        <f t="shared" si="4"/>
        <v/>
      </c>
    </row>
    <row r="21" spans="1:22" ht="20.100000000000001" customHeight="1">
      <c r="A21" s="20">
        <v>18</v>
      </c>
      <c r="B21" s="37"/>
      <c r="C21" s="38"/>
      <c r="D21" s="38"/>
      <c r="E21" s="21" t="str">
        <f t="shared" si="5"/>
        <v/>
      </c>
      <c r="F21" s="38"/>
      <c r="G21" s="39"/>
      <c r="H21" s="40"/>
      <c r="I21" s="38"/>
      <c r="J21" s="38"/>
      <c r="K21" s="38"/>
      <c r="L21" s="39"/>
      <c r="M21" s="22" t="str">
        <f ca="1">IF(H21="","",CHOOSE(MATCH($H21,IF($C21="男",INDIRECT(設定!Q67),INDIRECT(設定!R67)),1),0,1,2,3,4,5,6,7,8,9,10))</f>
        <v/>
      </c>
      <c r="N21" s="21" t="str">
        <f ca="1">IF(I21="","",CHOOSE(MATCH(I21,IF($C21="男",INDIRECT(設定!S67),INDIRECT(設定!T67)),1),0,1,2,3,4,5,6,7,8,9,10))</f>
        <v/>
      </c>
      <c r="O21" s="21" t="str">
        <f ca="1">IF(J21="","",CHOOSE(MATCH(J21,IF($C21="男",INDIRECT(設定!U67),INDIRECT(設定!V67)),1),0,1,2,3,4,5,6,7,8,9,10))</f>
        <v/>
      </c>
      <c r="P21" s="21" t="str">
        <f ca="1">IF(K21="","",CHOOSE(MATCH(K21,IF($C21="男",INDIRECT(設定!W67),INDIRECT(設定!X67)),1),0,1,2,3,4,5,6,7,8,9,10))</f>
        <v/>
      </c>
      <c r="Q21" s="51" t="str">
        <f ca="1">IF(L21="","",CHOOSE(MATCH(L21,IF($C21="男",INDIRECT(設定!Y67),INDIRECT(設定!Z67)),1),0,1,2,3,4,5,6,7,8,9,10))</f>
        <v/>
      </c>
      <c r="R21" s="24" t="str">
        <f t="shared" si="1"/>
        <v/>
      </c>
      <c r="S21" s="24" t="str">
        <f t="shared" si="2"/>
        <v/>
      </c>
      <c r="T21" s="24" t="str">
        <f>IF(R21="","",IF(R21=5,INDEX(設定!$A$2:$G$8,MATCH(S21,設定!$A$2:$A$8,1),MATCH(U21,設定!$A$2:$G$2,1)),IF(設定!AA67,INDEX(設定!$A$11:$G$17,MATCH(S21,設定!$A$11:$A$17,1),MATCH(U21,設定!$A$11:$G$11,1)),"-----")))</f>
        <v/>
      </c>
      <c r="U21" s="25" t="str">
        <f t="shared" si="3"/>
        <v/>
      </c>
      <c r="V21" s="23" t="str">
        <f t="shared" si="4"/>
        <v/>
      </c>
    </row>
    <row r="22" spans="1:22" ht="20.100000000000001" customHeight="1">
      <c r="A22" s="20">
        <v>19</v>
      </c>
      <c r="B22" s="37"/>
      <c r="C22" s="38"/>
      <c r="D22" s="38"/>
      <c r="E22" s="21" t="str">
        <f t="shared" si="5"/>
        <v/>
      </c>
      <c r="F22" s="38"/>
      <c r="G22" s="39"/>
      <c r="H22" s="40"/>
      <c r="I22" s="38"/>
      <c r="J22" s="38"/>
      <c r="K22" s="38"/>
      <c r="L22" s="39"/>
      <c r="M22" s="22" t="str">
        <f ca="1">IF(H22="","",CHOOSE(MATCH($H22,IF($C22="男",INDIRECT(設定!Q68),INDIRECT(設定!R68)),1),0,1,2,3,4,5,6,7,8,9,10))</f>
        <v/>
      </c>
      <c r="N22" s="21" t="str">
        <f ca="1">IF(I22="","",CHOOSE(MATCH(I22,IF($C22="男",INDIRECT(設定!S68),INDIRECT(設定!T68)),1),0,1,2,3,4,5,6,7,8,9,10))</f>
        <v/>
      </c>
      <c r="O22" s="21" t="str">
        <f ca="1">IF(J22="","",CHOOSE(MATCH(J22,IF($C22="男",INDIRECT(設定!U68),INDIRECT(設定!V68)),1),0,1,2,3,4,5,6,7,8,9,10))</f>
        <v/>
      </c>
      <c r="P22" s="21" t="str">
        <f ca="1">IF(K22="","",CHOOSE(MATCH(K22,IF($C22="男",INDIRECT(設定!W68),INDIRECT(設定!X68)),1),0,1,2,3,4,5,6,7,8,9,10))</f>
        <v/>
      </c>
      <c r="Q22" s="51" t="str">
        <f ca="1">IF(L22="","",CHOOSE(MATCH(L22,IF($C22="男",INDIRECT(設定!Y68),INDIRECT(設定!Z68)),1),0,1,2,3,4,5,6,7,8,9,10))</f>
        <v/>
      </c>
      <c r="R22" s="24" t="str">
        <f t="shared" si="1"/>
        <v/>
      </c>
      <c r="S22" s="24" t="str">
        <f t="shared" si="2"/>
        <v/>
      </c>
      <c r="T22" s="24" t="str">
        <f>IF(R22="","",IF(R22=5,INDEX(設定!$A$2:$G$8,MATCH(S22,設定!$A$2:$A$8,1),MATCH(U22,設定!$A$2:$G$2,1)),IF(設定!AA68,INDEX(設定!$A$11:$G$17,MATCH(S22,設定!$A$11:$A$17,1),MATCH(U22,設定!$A$11:$G$11,1)),"-----")))</f>
        <v/>
      </c>
      <c r="U22" s="25" t="str">
        <f t="shared" si="3"/>
        <v/>
      </c>
      <c r="V22" s="23" t="str">
        <f t="shared" si="4"/>
        <v/>
      </c>
    </row>
    <row r="23" spans="1:22" ht="20.100000000000001" customHeight="1" thickBot="1">
      <c r="A23" s="26">
        <v>20</v>
      </c>
      <c r="B23" s="41"/>
      <c r="C23" s="42"/>
      <c r="D23" s="42"/>
      <c r="E23" s="27" t="str">
        <f t="shared" si="5"/>
        <v/>
      </c>
      <c r="F23" s="42"/>
      <c r="G23" s="43"/>
      <c r="H23" s="44"/>
      <c r="I23" s="42"/>
      <c r="J23" s="42"/>
      <c r="K23" s="42"/>
      <c r="L23" s="43"/>
      <c r="M23" s="28" t="str">
        <f ca="1">IF(H23="","",CHOOSE(MATCH($H23,IF($C23="男",INDIRECT(設定!Q69),INDIRECT(設定!R69)),1),0,1,2,3,4,5,6,7,8,9,10))</f>
        <v/>
      </c>
      <c r="N23" s="27" t="str">
        <f ca="1">IF(I23="","",CHOOSE(MATCH(I23,IF($C23="男",INDIRECT(設定!S69),INDIRECT(設定!T69)),1),0,1,2,3,4,5,6,7,8,9,10))</f>
        <v/>
      </c>
      <c r="O23" s="27" t="str">
        <f ca="1">IF(J23="","",CHOOSE(MATCH(J23,IF($C23="男",INDIRECT(設定!U69),INDIRECT(設定!V69)),1),0,1,2,3,4,5,6,7,8,9,10))</f>
        <v/>
      </c>
      <c r="P23" s="27" t="str">
        <f ca="1">IF(K23="","",CHOOSE(MATCH(K23,IF($C23="男",INDIRECT(設定!W69),INDIRECT(設定!X69)),1),0,1,2,3,4,5,6,7,8,9,10))</f>
        <v/>
      </c>
      <c r="Q23" s="52" t="str">
        <f ca="1">IF(L23="","",CHOOSE(MATCH(L23,IF($C23="男",INDIRECT(設定!Y69),INDIRECT(設定!Z69)),1),0,1,2,3,4,5,6,7,8,9,10))</f>
        <v/>
      </c>
      <c r="R23" s="30" t="str">
        <f t="shared" si="1"/>
        <v/>
      </c>
      <c r="S23" s="30" t="str">
        <f t="shared" si="2"/>
        <v/>
      </c>
      <c r="T23" s="30" t="str">
        <f>IF(R23="","",IF(R23=5,INDEX(設定!$A$2:$G$8,MATCH(S23,設定!$A$2:$A$8,1),MATCH(U23,設定!$A$2:$G$2,1)),IF(設定!AA69,INDEX(設定!$A$11:$G$17,MATCH(S23,設定!$A$11:$A$17,1),MATCH(U23,設定!$A$11:$G$11,1)),"-----")))</f>
        <v/>
      </c>
      <c r="U23" s="31" t="str">
        <f t="shared" si="3"/>
        <v/>
      </c>
      <c r="V23" s="29" t="str">
        <f t="shared" si="4"/>
        <v/>
      </c>
    </row>
    <row r="24" spans="1:22" ht="20.100000000000001" customHeight="1">
      <c r="A24" s="19">
        <v>21</v>
      </c>
      <c r="B24" s="33"/>
      <c r="C24" s="34"/>
      <c r="D24" s="34"/>
      <c r="E24" s="89" t="str">
        <f>IF(D24="","",IF(D24&lt;=12,"小学生","中学生"))</f>
        <v/>
      </c>
      <c r="F24" s="34"/>
      <c r="G24" s="35"/>
      <c r="H24" s="36"/>
      <c r="I24" s="34"/>
      <c r="J24" s="34"/>
      <c r="K24" s="34"/>
      <c r="L24" s="35"/>
      <c r="M24" s="22" t="str">
        <f ca="1">IF(H24="","",CHOOSE(MATCH($H24,IF($C24="男",INDIRECT(設定!Q70),INDIRECT(設定!R70)),1),0,1,2,3,4,5,6,7,8,9,10))</f>
        <v/>
      </c>
      <c r="N24" s="21" t="str">
        <f ca="1">IF(I24="","",CHOOSE(MATCH(I24,IF($C24="男",INDIRECT(設定!S70),INDIRECT(設定!T70)),1),0,1,2,3,4,5,6,7,8,9,10))</f>
        <v/>
      </c>
      <c r="O24" s="21" t="str">
        <f ca="1">IF(J24="","",CHOOSE(MATCH(J24,IF($C24="男",INDIRECT(設定!U70),INDIRECT(設定!V70)),1),0,1,2,3,4,5,6,7,8,9,10))</f>
        <v/>
      </c>
      <c r="P24" s="21" t="str">
        <f ca="1">IF(K24="","",CHOOSE(MATCH(K24,IF($C24="男",INDIRECT(設定!W70),INDIRECT(設定!X70)),1),0,1,2,3,4,5,6,7,8,9,10))</f>
        <v/>
      </c>
      <c r="Q24" s="51" t="str">
        <f ca="1">IF(L24="","",CHOOSE(MATCH(L24,IF($C24="男",INDIRECT(設定!Y70),INDIRECT(設定!Z70)),1),0,1,2,3,4,5,6,7,8,9,10))</f>
        <v/>
      </c>
      <c r="R24" s="24" t="str">
        <f t="shared" si="1"/>
        <v/>
      </c>
      <c r="S24" s="24" t="str">
        <f t="shared" si="2"/>
        <v/>
      </c>
      <c r="T24" s="24" t="str">
        <f>IF(R24="","",IF(R24=5,INDEX(設定!$A$2:$G$8,MATCH(S24,設定!$A$2:$A$8,1),MATCH(U24,設定!$A$2:$G$2,1)),IF(設定!AA70,INDEX(設定!$A$11:$G$17,MATCH(S24,設定!$A$11:$A$17,1),MATCH(U24,設定!$A$11:$G$11,1)),"-----")))</f>
        <v/>
      </c>
      <c r="U24" s="25" t="str">
        <f t="shared" si="3"/>
        <v/>
      </c>
      <c r="V24" s="23" t="str">
        <f t="shared" si="4"/>
        <v/>
      </c>
    </row>
    <row r="25" spans="1:22" ht="20.100000000000001" customHeight="1">
      <c r="A25" s="20">
        <v>22</v>
      </c>
      <c r="B25" s="37"/>
      <c r="C25" s="38"/>
      <c r="D25" s="38"/>
      <c r="E25" s="21" t="str">
        <f t="shared" si="5"/>
        <v/>
      </c>
      <c r="F25" s="38"/>
      <c r="G25" s="39"/>
      <c r="H25" s="40"/>
      <c r="I25" s="38"/>
      <c r="J25" s="38"/>
      <c r="K25" s="38"/>
      <c r="L25" s="39"/>
      <c r="M25" s="22" t="str">
        <f ca="1">IF(H25="","",CHOOSE(MATCH($H25,IF($C25="男",INDIRECT(設定!Q71),INDIRECT(設定!R71)),1),0,1,2,3,4,5,6,7,8,9,10))</f>
        <v/>
      </c>
      <c r="N25" s="21" t="str">
        <f ca="1">IF(I25="","",CHOOSE(MATCH(I25,IF($C25="男",INDIRECT(設定!S71),INDIRECT(設定!T71)),1),0,1,2,3,4,5,6,7,8,9,10))</f>
        <v/>
      </c>
      <c r="O25" s="21" t="str">
        <f ca="1">IF(J25="","",CHOOSE(MATCH(J25,IF($C25="男",INDIRECT(設定!U71),INDIRECT(設定!V71)),1),0,1,2,3,4,5,6,7,8,9,10))</f>
        <v/>
      </c>
      <c r="P25" s="21" t="str">
        <f ca="1">IF(K25="","",CHOOSE(MATCH(K25,IF($C25="男",INDIRECT(設定!W71),INDIRECT(設定!X71)),1),0,1,2,3,4,5,6,7,8,9,10))</f>
        <v/>
      </c>
      <c r="Q25" s="51" t="str">
        <f ca="1">IF(L25="","",CHOOSE(MATCH(L25,IF($C25="男",INDIRECT(設定!Y71),INDIRECT(設定!Z71)),1),0,1,2,3,4,5,6,7,8,9,10))</f>
        <v/>
      </c>
      <c r="R25" s="24" t="str">
        <f t="shared" si="1"/>
        <v/>
      </c>
      <c r="S25" s="24" t="str">
        <f t="shared" si="2"/>
        <v/>
      </c>
      <c r="T25" s="24" t="str">
        <f>IF(R25="","",IF(R25=5,INDEX(設定!$A$2:$G$8,MATCH(S25,設定!$A$2:$A$8,1),MATCH(U25,設定!$A$2:$G$2,1)),IF(設定!AA71,INDEX(設定!$A$11:$G$17,MATCH(S25,設定!$A$11:$A$17,1),MATCH(U25,設定!$A$11:$G$11,1)),"-----")))</f>
        <v/>
      </c>
      <c r="U25" s="25" t="str">
        <f t="shared" si="3"/>
        <v/>
      </c>
      <c r="V25" s="23" t="str">
        <f t="shared" si="4"/>
        <v/>
      </c>
    </row>
    <row r="26" spans="1:22" ht="20.100000000000001" customHeight="1">
      <c r="A26" s="20">
        <v>23</v>
      </c>
      <c r="B26" s="37"/>
      <c r="C26" s="38"/>
      <c r="D26" s="38"/>
      <c r="E26" s="21" t="str">
        <f t="shared" si="5"/>
        <v/>
      </c>
      <c r="F26" s="38"/>
      <c r="G26" s="39"/>
      <c r="H26" s="40"/>
      <c r="I26" s="38"/>
      <c r="J26" s="38"/>
      <c r="K26" s="38"/>
      <c r="L26" s="39"/>
      <c r="M26" s="22" t="str">
        <f ca="1">IF(H26="","",CHOOSE(MATCH($H26,IF($C26="男",INDIRECT(設定!Q72),INDIRECT(設定!R72)),1),0,1,2,3,4,5,6,7,8,9,10))</f>
        <v/>
      </c>
      <c r="N26" s="21" t="str">
        <f ca="1">IF(I26="","",CHOOSE(MATCH(I26,IF($C26="男",INDIRECT(設定!S72),INDIRECT(設定!T72)),1),0,1,2,3,4,5,6,7,8,9,10))</f>
        <v/>
      </c>
      <c r="O26" s="21" t="str">
        <f ca="1">IF(J26="","",CHOOSE(MATCH(J26,IF($C26="男",INDIRECT(設定!U72),INDIRECT(設定!V72)),1),0,1,2,3,4,5,6,7,8,9,10))</f>
        <v/>
      </c>
      <c r="P26" s="21" t="str">
        <f ca="1">IF(K26="","",CHOOSE(MATCH(K26,IF($C26="男",INDIRECT(設定!W72),INDIRECT(設定!X72)),1),0,1,2,3,4,5,6,7,8,9,10))</f>
        <v/>
      </c>
      <c r="Q26" s="51" t="str">
        <f ca="1">IF(L26="","",CHOOSE(MATCH(L26,IF($C26="男",INDIRECT(設定!Y72),INDIRECT(設定!Z72)),1),0,1,2,3,4,5,6,7,8,9,10))</f>
        <v/>
      </c>
      <c r="R26" s="24" t="str">
        <f t="shared" si="1"/>
        <v/>
      </c>
      <c r="S26" s="24" t="str">
        <f t="shared" si="2"/>
        <v/>
      </c>
      <c r="T26" s="24" t="str">
        <f>IF(R26="","",IF(R26=5,INDEX(設定!$A$2:$G$8,MATCH(S26,設定!$A$2:$A$8,1),MATCH(U26,設定!$A$2:$G$2,1)),IF(設定!AA72,INDEX(設定!$A$11:$G$17,MATCH(S26,設定!$A$11:$A$17,1),MATCH(U26,設定!$A$11:$G$11,1)),"-----")))</f>
        <v/>
      </c>
      <c r="U26" s="25" t="str">
        <f t="shared" si="3"/>
        <v/>
      </c>
      <c r="V26" s="23" t="str">
        <f t="shared" si="4"/>
        <v/>
      </c>
    </row>
    <row r="27" spans="1:22" ht="20.100000000000001" customHeight="1">
      <c r="A27" s="20">
        <v>24</v>
      </c>
      <c r="B27" s="37"/>
      <c r="C27" s="38"/>
      <c r="D27" s="38"/>
      <c r="E27" s="21" t="str">
        <f t="shared" si="5"/>
        <v/>
      </c>
      <c r="F27" s="38"/>
      <c r="G27" s="39"/>
      <c r="H27" s="40"/>
      <c r="I27" s="38"/>
      <c r="J27" s="38"/>
      <c r="K27" s="38"/>
      <c r="L27" s="39"/>
      <c r="M27" s="22" t="str">
        <f ca="1">IF(H27="","",CHOOSE(MATCH($H27,IF($C27="男",INDIRECT(設定!Q73),INDIRECT(設定!R73)),1),0,1,2,3,4,5,6,7,8,9,10))</f>
        <v/>
      </c>
      <c r="N27" s="21" t="str">
        <f ca="1">IF(I27="","",CHOOSE(MATCH(I27,IF($C27="男",INDIRECT(設定!S73),INDIRECT(設定!T73)),1),0,1,2,3,4,5,6,7,8,9,10))</f>
        <v/>
      </c>
      <c r="O27" s="21" t="str">
        <f ca="1">IF(J27="","",CHOOSE(MATCH(J27,IF($C27="男",INDIRECT(設定!U73),INDIRECT(設定!V73)),1),0,1,2,3,4,5,6,7,8,9,10))</f>
        <v/>
      </c>
      <c r="P27" s="21" t="str">
        <f ca="1">IF(K27="","",CHOOSE(MATCH(K27,IF($C27="男",INDIRECT(設定!W73),INDIRECT(設定!X73)),1),0,1,2,3,4,5,6,7,8,9,10))</f>
        <v/>
      </c>
      <c r="Q27" s="51" t="str">
        <f ca="1">IF(L27="","",CHOOSE(MATCH(L27,IF($C27="男",INDIRECT(設定!Y73),INDIRECT(設定!Z73)),1),0,1,2,3,4,5,6,7,8,9,10))</f>
        <v/>
      </c>
      <c r="R27" s="24" t="str">
        <f t="shared" si="1"/>
        <v/>
      </c>
      <c r="S27" s="24" t="str">
        <f t="shared" si="2"/>
        <v/>
      </c>
      <c r="T27" s="24" t="str">
        <f>IF(R27="","",IF(R27=5,INDEX(設定!$A$2:$G$8,MATCH(S27,設定!$A$2:$A$8,1),MATCH(U27,設定!$A$2:$G$2,1)),IF(設定!AA73,INDEX(設定!$A$11:$G$17,MATCH(S27,設定!$A$11:$A$17,1),MATCH(U27,設定!$A$11:$G$11,1)),"-----")))</f>
        <v/>
      </c>
      <c r="U27" s="25" t="str">
        <f t="shared" si="3"/>
        <v/>
      </c>
      <c r="V27" s="23" t="str">
        <f t="shared" si="4"/>
        <v/>
      </c>
    </row>
    <row r="28" spans="1:22" ht="20.100000000000001" customHeight="1" thickBot="1">
      <c r="A28" s="26">
        <v>25</v>
      </c>
      <c r="B28" s="41"/>
      <c r="C28" s="42"/>
      <c r="D28" s="42"/>
      <c r="E28" s="27" t="str">
        <f t="shared" si="5"/>
        <v/>
      </c>
      <c r="F28" s="42"/>
      <c r="G28" s="43"/>
      <c r="H28" s="44"/>
      <c r="I28" s="42"/>
      <c r="J28" s="42"/>
      <c r="K28" s="42"/>
      <c r="L28" s="43"/>
      <c r="M28" s="28" t="str">
        <f ca="1">IF(H28="","",CHOOSE(MATCH($H28,IF($C28="男",INDIRECT(設定!Q74),INDIRECT(設定!R74)),1),0,1,2,3,4,5,6,7,8,9,10))</f>
        <v/>
      </c>
      <c r="N28" s="27" t="str">
        <f ca="1">IF(I28="","",CHOOSE(MATCH(I28,IF($C28="男",INDIRECT(設定!S74),INDIRECT(設定!T74)),1),0,1,2,3,4,5,6,7,8,9,10))</f>
        <v/>
      </c>
      <c r="O28" s="27" t="str">
        <f ca="1">IF(J28="","",CHOOSE(MATCH(J28,IF($C28="男",INDIRECT(設定!U74),INDIRECT(設定!V74)),1),0,1,2,3,4,5,6,7,8,9,10))</f>
        <v/>
      </c>
      <c r="P28" s="27" t="str">
        <f ca="1">IF(K28="","",CHOOSE(MATCH(K28,IF($C28="男",INDIRECT(設定!W74),INDIRECT(設定!X74)),1),0,1,2,3,4,5,6,7,8,9,10))</f>
        <v/>
      </c>
      <c r="Q28" s="52" t="str">
        <f ca="1">IF(L28="","",CHOOSE(MATCH(L28,IF($C28="男",INDIRECT(設定!Y74),INDIRECT(設定!Z74)),1),0,1,2,3,4,5,6,7,8,9,10))</f>
        <v/>
      </c>
      <c r="R28" s="30" t="str">
        <f t="shared" si="1"/>
        <v/>
      </c>
      <c r="S28" s="30" t="str">
        <f t="shared" si="2"/>
        <v/>
      </c>
      <c r="T28" s="30" t="str">
        <f>IF(R28="","",IF(R28=5,INDEX(設定!$A$2:$G$8,MATCH(S28,設定!$A$2:$A$8,1),MATCH(U28,設定!$A$2:$G$2,1)),IF(設定!AA74,INDEX(設定!$A$11:$G$17,MATCH(S28,設定!$A$11:$A$17,1),MATCH(U28,設定!$A$11:$G$11,1)),"-----")))</f>
        <v/>
      </c>
      <c r="U28" s="31" t="str">
        <f t="shared" si="3"/>
        <v/>
      </c>
      <c r="V28" s="29" t="str">
        <f t="shared" si="4"/>
        <v/>
      </c>
    </row>
    <row r="29" spans="1:22" ht="20.100000000000001" customHeight="1">
      <c r="A29" s="19">
        <v>26</v>
      </c>
      <c r="B29" s="33"/>
      <c r="C29" s="34"/>
      <c r="D29" s="34"/>
      <c r="E29" s="89" t="str">
        <f>IF(D29="","",IF(D29&lt;=12,"小学生","中学生"))</f>
        <v/>
      </c>
      <c r="F29" s="34"/>
      <c r="G29" s="35"/>
      <c r="H29" s="36"/>
      <c r="I29" s="34"/>
      <c r="J29" s="34"/>
      <c r="K29" s="34"/>
      <c r="L29" s="35"/>
      <c r="M29" s="22" t="str">
        <f ca="1">IF(H29="","",CHOOSE(MATCH($H29,IF($C29="男",INDIRECT(設定!Q75),INDIRECT(設定!R75)),1),0,1,2,3,4,5,6,7,8,9,10))</f>
        <v/>
      </c>
      <c r="N29" s="21" t="str">
        <f ca="1">IF(I29="","",CHOOSE(MATCH(I29,IF($C29="男",INDIRECT(設定!S75),INDIRECT(設定!T75)),1),0,1,2,3,4,5,6,7,8,9,10))</f>
        <v/>
      </c>
      <c r="O29" s="21" t="str">
        <f ca="1">IF(J29="","",CHOOSE(MATCH(J29,IF($C29="男",INDIRECT(設定!U75),INDIRECT(設定!V75)),1),0,1,2,3,4,5,6,7,8,9,10))</f>
        <v/>
      </c>
      <c r="P29" s="21" t="str">
        <f ca="1">IF(K29="","",CHOOSE(MATCH(K29,IF($C29="男",INDIRECT(設定!W75),INDIRECT(設定!X75)),1),0,1,2,3,4,5,6,7,8,9,10))</f>
        <v/>
      </c>
      <c r="Q29" s="51" t="str">
        <f ca="1">IF(L29="","",CHOOSE(MATCH(L29,IF($C29="男",INDIRECT(設定!Y75),INDIRECT(設定!Z75)),1),0,1,2,3,4,5,6,7,8,9,10))</f>
        <v/>
      </c>
      <c r="R29" s="24" t="str">
        <f t="shared" si="1"/>
        <v/>
      </c>
      <c r="S29" s="24" t="str">
        <f t="shared" si="2"/>
        <v/>
      </c>
      <c r="T29" s="24" t="str">
        <f>IF(R29="","",IF(R29=5,INDEX(設定!$A$2:$G$8,MATCH(S29,設定!$A$2:$A$8,1),MATCH(U29,設定!$A$2:$G$2,1)),IF(設定!AA75,INDEX(設定!$A$11:$G$17,MATCH(S29,設定!$A$11:$A$17,1),MATCH(U29,設定!$A$11:$G$11,1)),"-----")))</f>
        <v/>
      </c>
      <c r="U29" s="25" t="str">
        <f t="shared" si="3"/>
        <v/>
      </c>
      <c r="V29" s="23" t="str">
        <f t="shared" si="4"/>
        <v/>
      </c>
    </row>
    <row r="30" spans="1:22" ht="20.100000000000001" customHeight="1">
      <c r="A30" s="20">
        <v>27</v>
      </c>
      <c r="B30" s="37"/>
      <c r="C30" s="38"/>
      <c r="D30" s="38"/>
      <c r="E30" s="21" t="str">
        <f t="shared" si="5"/>
        <v/>
      </c>
      <c r="F30" s="38"/>
      <c r="G30" s="39"/>
      <c r="H30" s="40"/>
      <c r="I30" s="38"/>
      <c r="J30" s="38"/>
      <c r="K30" s="38"/>
      <c r="L30" s="39"/>
      <c r="M30" s="22" t="str">
        <f ca="1">IF(H30="","",CHOOSE(MATCH($H30,IF($C30="男",INDIRECT(設定!Q76),INDIRECT(設定!R76)),1),0,1,2,3,4,5,6,7,8,9,10))</f>
        <v/>
      </c>
      <c r="N30" s="21" t="str">
        <f ca="1">IF(I30="","",CHOOSE(MATCH(I30,IF($C30="男",INDIRECT(設定!S76),INDIRECT(設定!T76)),1),0,1,2,3,4,5,6,7,8,9,10))</f>
        <v/>
      </c>
      <c r="O30" s="21" t="str">
        <f ca="1">IF(J30="","",CHOOSE(MATCH(J30,IF($C30="男",INDIRECT(設定!U76),INDIRECT(設定!V76)),1),0,1,2,3,4,5,6,7,8,9,10))</f>
        <v/>
      </c>
      <c r="P30" s="21" t="str">
        <f ca="1">IF(K30="","",CHOOSE(MATCH(K30,IF($C30="男",INDIRECT(設定!W76),INDIRECT(設定!X76)),1),0,1,2,3,4,5,6,7,8,9,10))</f>
        <v/>
      </c>
      <c r="Q30" s="51" t="str">
        <f ca="1">IF(L30="","",CHOOSE(MATCH(L30,IF($C30="男",INDIRECT(設定!Y76),INDIRECT(設定!Z76)),1),0,1,2,3,4,5,6,7,8,9,10))</f>
        <v/>
      </c>
      <c r="R30" s="24" t="str">
        <f t="shared" si="1"/>
        <v/>
      </c>
      <c r="S30" s="24" t="str">
        <f t="shared" si="2"/>
        <v/>
      </c>
      <c r="T30" s="24" t="str">
        <f>IF(R30="","",IF(R30=5,INDEX(設定!$A$2:$G$8,MATCH(S30,設定!$A$2:$A$8,1),MATCH(U30,設定!$A$2:$G$2,1)),IF(設定!AA76,INDEX(設定!$A$11:$G$17,MATCH(S30,設定!$A$11:$A$17,1),MATCH(U30,設定!$A$11:$G$11,1)),"-----")))</f>
        <v/>
      </c>
      <c r="U30" s="25" t="str">
        <f t="shared" si="3"/>
        <v/>
      </c>
      <c r="V30" s="23" t="str">
        <f t="shared" si="4"/>
        <v/>
      </c>
    </row>
    <row r="31" spans="1:22" ht="20.100000000000001" customHeight="1">
      <c r="A31" s="20">
        <v>28</v>
      </c>
      <c r="B31" s="37"/>
      <c r="C31" s="38"/>
      <c r="D31" s="38"/>
      <c r="E31" s="21" t="str">
        <f t="shared" si="5"/>
        <v/>
      </c>
      <c r="F31" s="38"/>
      <c r="G31" s="39"/>
      <c r="H31" s="40"/>
      <c r="I31" s="38"/>
      <c r="J31" s="38"/>
      <c r="K31" s="38"/>
      <c r="L31" s="39"/>
      <c r="M31" s="22" t="str">
        <f ca="1">IF(H31="","",CHOOSE(MATCH($H31,IF($C31="男",INDIRECT(設定!Q77),INDIRECT(設定!R77)),1),0,1,2,3,4,5,6,7,8,9,10))</f>
        <v/>
      </c>
      <c r="N31" s="21" t="str">
        <f ca="1">IF(I31="","",CHOOSE(MATCH(I31,IF($C31="男",INDIRECT(設定!S77),INDIRECT(設定!T77)),1),0,1,2,3,4,5,6,7,8,9,10))</f>
        <v/>
      </c>
      <c r="O31" s="21" t="str">
        <f ca="1">IF(J31="","",CHOOSE(MATCH(J31,IF($C31="男",INDIRECT(設定!U77),INDIRECT(設定!V77)),1),0,1,2,3,4,5,6,7,8,9,10))</f>
        <v/>
      </c>
      <c r="P31" s="21" t="str">
        <f ca="1">IF(K31="","",CHOOSE(MATCH(K31,IF($C31="男",INDIRECT(設定!W77),INDIRECT(設定!X77)),1),0,1,2,3,4,5,6,7,8,9,10))</f>
        <v/>
      </c>
      <c r="Q31" s="51" t="str">
        <f ca="1">IF(L31="","",CHOOSE(MATCH(L31,IF($C31="男",INDIRECT(設定!Y77),INDIRECT(設定!Z77)),1),0,1,2,3,4,5,6,7,8,9,10))</f>
        <v/>
      </c>
      <c r="R31" s="24" t="str">
        <f t="shared" si="1"/>
        <v/>
      </c>
      <c r="S31" s="24" t="str">
        <f t="shared" si="2"/>
        <v/>
      </c>
      <c r="T31" s="24" t="str">
        <f>IF(R31="","",IF(R31=5,INDEX(設定!$A$2:$G$8,MATCH(S31,設定!$A$2:$A$8,1),MATCH(U31,設定!$A$2:$G$2,1)),IF(設定!AA77,INDEX(設定!$A$11:$G$17,MATCH(S31,設定!$A$11:$A$17,1),MATCH(U31,設定!$A$11:$G$11,1)),"-----")))</f>
        <v/>
      </c>
      <c r="U31" s="25" t="str">
        <f t="shared" si="3"/>
        <v/>
      </c>
      <c r="V31" s="23" t="str">
        <f t="shared" si="4"/>
        <v/>
      </c>
    </row>
    <row r="32" spans="1:22" ht="20.100000000000001" customHeight="1">
      <c r="A32" s="20">
        <v>29</v>
      </c>
      <c r="B32" s="37"/>
      <c r="C32" s="38"/>
      <c r="D32" s="38"/>
      <c r="E32" s="21" t="str">
        <f t="shared" si="5"/>
        <v/>
      </c>
      <c r="F32" s="38"/>
      <c r="G32" s="39"/>
      <c r="H32" s="40"/>
      <c r="I32" s="38"/>
      <c r="J32" s="38"/>
      <c r="K32" s="38"/>
      <c r="L32" s="39"/>
      <c r="M32" s="22" t="str">
        <f ca="1">IF(H32="","",CHOOSE(MATCH($H32,IF($C32="男",INDIRECT(設定!Q78),INDIRECT(設定!R78)),1),0,1,2,3,4,5,6,7,8,9,10))</f>
        <v/>
      </c>
      <c r="N32" s="21" t="str">
        <f ca="1">IF(I32="","",CHOOSE(MATCH(I32,IF($C32="男",INDIRECT(設定!S78),INDIRECT(設定!T78)),1),0,1,2,3,4,5,6,7,8,9,10))</f>
        <v/>
      </c>
      <c r="O32" s="21" t="str">
        <f ca="1">IF(J32="","",CHOOSE(MATCH(J32,IF($C32="男",INDIRECT(設定!U78),INDIRECT(設定!V78)),1),0,1,2,3,4,5,6,7,8,9,10))</f>
        <v/>
      </c>
      <c r="P32" s="21" t="str">
        <f ca="1">IF(K32="","",CHOOSE(MATCH(K32,IF($C32="男",INDIRECT(設定!W78),INDIRECT(設定!X78)),1),0,1,2,3,4,5,6,7,8,9,10))</f>
        <v/>
      </c>
      <c r="Q32" s="51" t="str">
        <f ca="1">IF(L32="","",CHOOSE(MATCH(L32,IF($C32="男",INDIRECT(設定!Y78),INDIRECT(設定!Z78)),1),0,1,2,3,4,5,6,7,8,9,10))</f>
        <v/>
      </c>
      <c r="R32" s="24" t="str">
        <f t="shared" si="1"/>
        <v/>
      </c>
      <c r="S32" s="24" t="str">
        <f t="shared" si="2"/>
        <v/>
      </c>
      <c r="T32" s="24" t="str">
        <f>IF(R32="","",IF(R32=5,INDEX(設定!$A$2:$G$8,MATCH(S32,設定!$A$2:$A$8,1),MATCH(U32,設定!$A$2:$G$2,1)),IF(設定!AA78,INDEX(設定!$A$11:$G$17,MATCH(S32,設定!$A$11:$A$17,1),MATCH(U32,設定!$A$11:$G$11,1)),"-----")))</f>
        <v/>
      </c>
      <c r="U32" s="25" t="str">
        <f t="shared" si="3"/>
        <v/>
      </c>
      <c r="V32" s="23" t="str">
        <f t="shared" si="4"/>
        <v/>
      </c>
    </row>
    <row r="33" spans="1:22" ht="20.100000000000001" customHeight="1" thickBot="1">
      <c r="A33" s="26">
        <v>30</v>
      </c>
      <c r="B33" s="41"/>
      <c r="C33" s="42"/>
      <c r="D33" s="42"/>
      <c r="E33" s="27" t="str">
        <f t="shared" si="5"/>
        <v/>
      </c>
      <c r="F33" s="42"/>
      <c r="G33" s="43"/>
      <c r="H33" s="44"/>
      <c r="I33" s="42"/>
      <c r="J33" s="42"/>
      <c r="K33" s="42"/>
      <c r="L33" s="43"/>
      <c r="M33" s="28" t="str">
        <f ca="1">IF(H33="","",CHOOSE(MATCH($H33,IF($C33="男",INDIRECT(設定!Q79),INDIRECT(設定!R79)),1),0,1,2,3,4,5,6,7,8,9,10))</f>
        <v/>
      </c>
      <c r="N33" s="27" t="str">
        <f ca="1">IF(I33="","",CHOOSE(MATCH(I33,IF($C33="男",INDIRECT(設定!S79),INDIRECT(設定!T79)),1),0,1,2,3,4,5,6,7,8,9,10))</f>
        <v/>
      </c>
      <c r="O33" s="27" t="str">
        <f ca="1">IF(J33="","",CHOOSE(MATCH(J33,IF($C33="男",INDIRECT(設定!U79),INDIRECT(設定!V79)),1),0,1,2,3,4,5,6,7,8,9,10))</f>
        <v/>
      </c>
      <c r="P33" s="27" t="str">
        <f ca="1">IF(K33="","",CHOOSE(MATCH(K33,IF($C33="男",INDIRECT(設定!W79),INDIRECT(設定!X79)),1),0,1,2,3,4,5,6,7,8,9,10))</f>
        <v/>
      </c>
      <c r="Q33" s="52" t="str">
        <f ca="1">IF(L33="","",CHOOSE(MATCH(L33,IF($C33="男",INDIRECT(設定!Y79),INDIRECT(設定!Z79)),1),0,1,2,3,4,5,6,7,8,9,10))</f>
        <v/>
      </c>
      <c r="R33" s="30" t="str">
        <f t="shared" si="1"/>
        <v/>
      </c>
      <c r="S33" s="30" t="str">
        <f t="shared" si="2"/>
        <v/>
      </c>
      <c r="T33" s="30" t="str">
        <f>IF(R33="","",IF(R33=5,INDEX(設定!$A$2:$G$8,MATCH(S33,設定!$A$2:$A$8,1),MATCH(U33,設定!$A$2:$G$2,1)),IF(設定!AA79,INDEX(設定!$A$11:$G$17,MATCH(S33,設定!$A$11:$A$17,1),MATCH(U33,設定!$A$11:$G$11,1)),"-----")))</f>
        <v/>
      </c>
      <c r="U33" s="31" t="str">
        <f t="shared" si="3"/>
        <v/>
      </c>
      <c r="V33" s="29" t="str">
        <f t="shared" si="4"/>
        <v/>
      </c>
    </row>
    <row r="34" spans="1:22" ht="20.100000000000001" customHeight="1">
      <c r="A34" s="19">
        <v>31</v>
      </c>
      <c r="B34" s="33"/>
      <c r="C34" s="34"/>
      <c r="D34" s="34"/>
      <c r="E34" s="89" t="str">
        <f>IF(D34="","",IF(D34&lt;=12,"小学生","中学生"))</f>
        <v/>
      </c>
      <c r="F34" s="34"/>
      <c r="G34" s="35"/>
      <c r="H34" s="36"/>
      <c r="I34" s="34"/>
      <c r="J34" s="34"/>
      <c r="K34" s="34"/>
      <c r="L34" s="35"/>
      <c r="M34" s="22" t="str">
        <f ca="1">IF(H34="","",CHOOSE(MATCH($H34,IF($C34="男",INDIRECT(設定!Q80),INDIRECT(設定!R80)),1),0,1,2,3,4,5,6,7,8,9,10))</f>
        <v/>
      </c>
      <c r="N34" s="21" t="str">
        <f ca="1">IF(I34="","",CHOOSE(MATCH(I34,IF($C34="男",INDIRECT(設定!S80),INDIRECT(設定!T80)),1),0,1,2,3,4,5,6,7,8,9,10))</f>
        <v/>
      </c>
      <c r="O34" s="21" t="str">
        <f ca="1">IF(J34="","",CHOOSE(MATCH(J34,IF($C34="男",INDIRECT(設定!U80),INDIRECT(設定!V80)),1),0,1,2,3,4,5,6,7,8,9,10))</f>
        <v/>
      </c>
      <c r="P34" s="21" t="str">
        <f ca="1">IF(K34="","",CHOOSE(MATCH(K34,IF($C34="男",INDIRECT(設定!W80),INDIRECT(設定!X80)),1),0,1,2,3,4,5,6,7,8,9,10))</f>
        <v/>
      </c>
      <c r="Q34" s="51" t="str">
        <f ca="1">IF(L34="","",CHOOSE(MATCH(L34,IF($C34="男",INDIRECT(設定!Y80),INDIRECT(設定!Z80)),1),0,1,2,3,4,5,6,7,8,9,10))</f>
        <v/>
      </c>
      <c r="R34" s="24" t="str">
        <f t="shared" si="1"/>
        <v/>
      </c>
      <c r="S34" s="24" t="str">
        <f t="shared" si="2"/>
        <v/>
      </c>
      <c r="T34" s="24" t="str">
        <f>IF(R34="","",IF(R34=5,INDEX(設定!$A$2:$G$8,MATCH(S34,設定!$A$2:$A$8,1),MATCH(U34,設定!$A$2:$G$2,1)),IF(設定!AA80,INDEX(設定!$A$11:$G$17,MATCH(S34,設定!$A$11:$A$17,1),MATCH(U34,設定!$A$11:$G$11,1)),"-----")))</f>
        <v/>
      </c>
      <c r="U34" s="25" t="str">
        <f t="shared" si="3"/>
        <v/>
      </c>
      <c r="V34" s="23" t="str">
        <f t="shared" si="4"/>
        <v/>
      </c>
    </row>
    <row r="35" spans="1:22" ht="20.100000000000001" customHeight="1">
      <c r="A35" s="20">
        <v>32</v>
      </c>
      <c r="B35" s="37"/>
      <c r="C35" s="38"/>
      <c r="D35" s="38"/>
      <c r="E35" s="21" t="str">
        <f t="shared" si="5"/>
        <v/>
      </c>
      <c r="F35" s="38"/>
      <c r="G35" s="39"/>
      <c r="H35" s="40"/>
      <c r="I35" s="38"/>
      <c r="J35" s="38"/>
      <c r="K35" s="38"/>
      <c r="L35" s="39"/>
      <c r="M35" s="22" t="str">
        <f ca="1">IF(H35="","",CHOOSE(MATCH($H35,IF($C35="男",INDIRECT(設定!Q81),INDIRECT(設定!R81)),1),0,1,2,3,4,5,6,7,8,9,10))</f>
        <v/>
      </c>
      <c r="N35" s="21" t="str">
        <f ca="1">IF(I35="","",CHOOSE(MATCH(I35,IF($C35="男",INDIRECT(設定!S81),INDIRECT(設定!T81)),1),0,1,2,3,4,5,6,7,8,9,10))</f>
        <v/>
      </c>
      <c r="O35" s="21" t="str">
        <f ca="1">IF(J35="","",CHOOSE(MATCH(J35,IF($C35="男",INDIRECT(設定!U81),INDIRECT(設定!V81)),1),0,1,2,3,4,5,6,7,8,9,10))</f>
        <v/>
      </c>
      <c r="P35" s="21" t="str">
        <f ca="1">IF(K35="","",CHOOSE(MATCH(K35,IF($C35="男",INDIRECT(設定!W81),INDIRECT(設定!X81)),1),0,1,2,3,4,5,6,7,8,9,10))</f>
        <v/>
      </c>
      <c r="Q35" s="51" t="str">
        <f ca="1">IF(L35="","",CHOOSE(MATCH(L35,IF($C35="男",INDIRECT(設定!Y81),INDIRECT(設定!Z81)),1),0,1,2,3,4,5,6,7,8,9,10))</f>
        <v/>
      </c>
      <c r="R35" s="24" t="str">
        <f t="shared" si="1"/>
        <v/>
      </c>
      <c r="S35" s="24" t="str">
        <f t="shared" si="2"/>
        <v/>
      </c>
      <c r="T35" s="24" t="str">
        <f>IF(R35="","",IF(R35=5,INDEX(設定!$A$2:$G$8,MATCH(S35,設定!$A$2:$A$8,1),MATCH(U35,設定!$A$2:$G$2,1)),IF(設定!AA81,INDEX(設定!$A$11:$G$17,MATCH(S35,設定!$A$11:$A$17,1),MATCH(U35,設定!$A$11:$G$11,1)),"-----")))</f>
        <v/>
      </c>
      <c r="U35" s="25" t="str">
        <f t="shared" si="3"/>
        <v/>
      </c>
      <c r="V35" s="23" t="str">
        <f t="shared" si="4"/>
        <v/>
      </c>
    </row>
    <row r="36" spans="1:22" ht="20.100000000000001" customHeight="1">
      <c r="A36" s="20">
        <v>33</v>
      </c>
      <c r="B36" s="37"/>
      <c r="C36" s="38"/>
      <c r="D36" s="38"/>
      <c r="E36" s="21" t="str">
        <f t="shared" si="5"/>
        <v/>
      </c>
      <c r="F36" s="38"/>
      <c r="G36" s="39"/>
      <c r="H36" s="40"/>
      <c r="I36" s="38"/>
      <c r="J36" s="38"/>
      <c r="K36" s="38"/>
      <c r="L36" s="39"/>
      <c r="M36" s="22" t="str">
        <f ca="1">IF(H36="","",CHOOSE(MATCH($H36,IF($C36="男",INDIRECT(設定!Q82),INDIRECT(設定!R82)),1),0,1,2,3,4,5,6,7,8,9,10))</f>
        <v/>
      </c>
      <c r="N36" s="21" t="str">
        <f ca="1">IF(I36="","",CHOOSE(MATCH(I36,IF($C36="男",INDIRECT(設定!S82),INDIRECT(設定!T82)),1),0,1,2,3,4,5,6,7,8,9,10))</f>
        <v/>
      </c>
      <c r="O36" s="21" t="str">
        <f ca="1">IF(J36="","",CHOOSE(MATCH(J36,IF($C36="男",INDIRECT(設定!U82),INDIRECT(設定!V82)),1),0,1,2,3,4,5,6,7,8,9,10))</f>
        <v/>
      </c>
      <c r="P36" s="21" t="str">
        <f ca="1">IF(K36="","",CHOOSE(MATCH(K36,IF($C36="男",INDIRECT(設定!W82),INDIRECT(設定!X82)),1),0,1,2,3,4,5,6,7,8,9,10))</f>
        <v/>
      </c>
      <c r="Q36" s="51" t="str">
        <f ca="1">IF(L36="","",CHOOSE(MATCH(L36,IF($C36="男",INDIRECT(設定!Y82),INDIRECT(設定!Z82)),1),0,1,2,3,4,5,6,7,8,9,10))</f>
        <v/>
      </c>
      <c r="R36" s="24" t="str">
        <f t="shared" ref="R36:R67" si="6">IF(B36="","",COUNT(M36:Q36))</f>
        <v/>
      </c>
      <c r="S36" s="24" t="str">
        <f t="shared" ref="S36:S67" si="7">IF(B36="","",SUM(M36:Q36))</f>
        <v/>
      </c>
      <c r="T36" s="24" t="str">
        <f>IF(R36="","",IF(R36=5,INDEX(設定!$A$2:$G$8,MATCH(S36,設定!$A$2:$A$8,1),MATCH(U36,設定!$A$2:$G$2,1)),IF(設定!AA82,INDEX(設定!$A$11:$G$17,MATCH(S36,設定!$A$11:$A$17,1),MATCH(U36,設定!$A$11:$G$11,1)),"-----")))</f>
        <v/>
      </c>
      <c r="U36" s="25" t="str">
        <f t="shared" ref="U36:U67" si="8">IF(B36="","",MIN(M36:Q36))</f>
        <v/>
      </c>
      <c r="V36" s="23" t="str">
        <f t="shared" ref="V36:V67" si="9">IF(B36="","",MAX(M36:Q36))</f>
        <v/>
      </c>
    </row>
    <row r="37" spans="1:22" ht="20.100000000000001" customHeight="1">
      <c r="A37" s="20">
        <v>34</v>
      </c>
      <c r="B37" s="37"/>
      <c r="C37" s="38"/>
      <c r="D37" s="38"/>
      <c r="E37" s="21" t="str">
        <f t="shared" si="5"/>
        <v/>
      </c>
      <c r="F37" s="38"/>
      <c r="G37" s="39"/>
      <c r="H37" s="40"/>
      <c r="I37" s="38"/>
      <c r="J37" s="38"/>
      <c r="K37" s="38"/>
      <c r="L37" s="39"/>
      <c r="M37" s="22" t="str">
        <f ca="1">IF(H37="","",CHOOSE(MATCH($H37,IF($C37="男",INDIRECT(設定!Q83),INDIRECT(設定!R83)),1),0,1,2,3,4,5,6,7,8,9,10))</f>
        <v/>
      </c>
      <c r="N37" s="21" t="str">
        <f ca="1">IF(I37="","",CHOOSE(MATCH(I37,IF($C37="男",INDIRECT(設定!S83),INDIRECT(設定!T83)),1),0,1,2,3,4,5,6,7,8,9,10))</f>
        <v/>
      </c>
      <c r="O37" s="21" t="str">
        <f ca="1">IF(J37="","",CHOOSE(MATCH(J37,IF($C37="男",INDIRECT(設定!U83),INDIRECT(設定!V83)),1),0,1,2,3,4,5,6,7,8,9,10))</f>
        <v/>
      </c>
      <c r="P37" s="21" t="str">
        <f ca="1">IF(K37="","",CHOOSE(MATCH(K37,IF($C37="男",INDIRECT(設定!W83),INDIRECT(設定!X83)),1),0,1,2,3,4,5,6,7,8,9,10))</f>
        <v/>
      </c>
      <c r="Q37" s="51" t="str">
        <f ca="1">IF(L37="","",CHOOSE(MATCH(L37,IF($C37="男",INDIRECT(設定!Y83),INDIRECT(設定!Z83)),1),0,1,2,3,4,5,6,7,8,9,10))</f>
        <v/>
      </c>
      <c r="R37" s="24" t="str">
        <f t="shared" si="6"/>
        <v/>
      </c>
      <c r="S37" s="24" t="str">
        <f t="shared" si="7"/>
        <v/>
      </c>
      <c r="T37" s="24" t="str">
        <f>IF(R37="","",IF(R37=5,INDEX(設定!$A$2:$G$8,MATCH(S37,設定!$A$2:$A$8,1),MATCH(U37,設定!$A$2:$G$2,1)),IF(設定!AA83,INDEX(設定!$A$11:$G$17,MATCH(S37,設定!$A$11:$A$17,1),MATCH(U37,設定!$A$11:$G$11,1)),"-----")))</f>
        <v/>
      </c>
      <c r="U37" s="25" t="str">
        <f t="shared" si="8"/>
        <v/>
      </c>
      <c r="V37" s="23" t="str">
        <f t="shared" si="9"/>
        <v/>
      </c>
    </row>
    <row r="38" spans="1:22" ht="20.100000000000001" customHeight="1" thickBot="1">
      <c r="A38" s="26">
        <v>35</v>
      </c>
      <c r="B38" s="41"/>
      <c r="C38" s="42"/>
      <c r="D38" s="42"/>
      <c r="E38" s="27" t="str">
        <f t="shared" si="5"/>
        <v/>
      </c>
      <c r="F38" s="42"/>
      <c r="G38" s="43"/>
      <c r="H38" s="44"/>
      <c r="I38" s="42"/>
      <c r="J38" s="42"/>
      <c r="K38" s="42"/>
      <c r="L38" s="43"/>
      <c r="M38" s="28" t="str">
        <f ca="1">IF(H38="","",CHOOSE(MATCH($H38,IF($C38="男",INDIRECT(設定!Q84),INDIRECT(設定!R84)),1),0,1,2,3,4,5,6,7,8,9,10))</f>
        <v/>
      </c>
      <c r="N38" s="27" t="str">
        <f ca="1">IF(I38="","",CHOOSE(MATCH(I38,IF($C38="男",INDIRECT(設定!S84),INDIRECT(設定!T84)),1),0,1,2,3,4,5,6,7,8,9,10))</f>
        <v/>
      </c>
      <c r="O38" s="27" t="str">
        <f ca="1">IF(J38="","",CHOOSE(MATCH(J38,IF($C38="男",INDIRECT(設定!U84),INDIRECT(設定!V84)),1),0,1,2,3,4,5,6,7,8,9,10))</f>
        <v/>
      </c>
      <c r="P38" s="27" t="str">
        <f ca="1">IF(K38="","",CHOOSE(MATCH(K38,IF($C38="男",INDIRECT(設定!W84),INDIRECT(設定!X84)),1),0,1,2,3,4,5,6,7,8,9,10))</f>
        <v/>
      </c>
      <c r="Q38" s="52" t="str">
        <f ca="1">IF(L38="","",CHOOSE(MATCH(L38,IF($C38="男",INDIRECT(設定!Y84),INDIRECT(設定!Z84)),1),0,1,2,3,4,5,6,7,8,9,10))</f>
        <v/>
      </c>
      <c r="R38" s="30" t="str">
        <f t="shared" si="6"/>
        <v/>
      </c>
      <c r="S38" s="30" t="str">
        <f t="shared" si="7"/>
        <v/>
      </c>
      <c r="T38" s="30" t="str">
        <f>IF(R38="","",IF(R38=5,INDEX(設定!$A$2:$G$8,MATCH(S38,設定!$A$2:$A$8,1),MATCH(U38,設定!$A$2:$G$2,1)),IF(設定!AA84,INDEX(設定!$A$11:$G$17,MATCH(S38,設定!$A$11:$A$17,1),MATCH(U38,設定!$A$11:$G$11,1)),"-----")))</f>
        <v/>
      </c>
      <c r="U38" s="31" t="str">
        <f t="shared" si="8"/>
        <v/>
      </c>
      <c r="V38" s="29" t="str">
        <f t="shared" si="9"/>
        <v/>
      </c>
    </row>
    <row r="39" spans="1:22" ht="20.100000000000001" customHeight="1">
      <c r="A39" s="19">
        <v>36</v>
      </c>
      <c r="B39" s="33"/>
      <c r="C39" s="34"/>
      <c r="D39" s="34"/>
      <c r="E39" s="89" t="str">
        <f t="shared" ref="E39:E70" si="10">IF(D39="","",IF(D39&lt;=12,"小学生","中学生"))</f>
        <v/>
      </c>
      <c r="F39" s="34"/>
      <c r="G39" s="35"/>
      <c r="H39" s="36"/>
      <c r="I39" s="34"/>
      <c r="J39" s="34"/>
      <c r="K39" s="34"/>
      <c r="L39" s="35"/>
      <c r="M39" s="22" t="str">
        <f ca="1">IF(H39="","",CHOOSE(MATCH($H39,IF($C39="男",INDIRECT(設定!Q85),INDIRECT(設定!R85)),1),0,1,2,3,4,5,6,7,8,9,10))</f>
        <v/>
      </c>
      <c r="N39" s="21" t="str">
        <f ca="1">IF(I39="","",CHOOSE(MATCH(I39,IF($C39="男",INDIRECT(設定!S85),INDIRECT(設定!T85)),1),0,1,2,3,4,5,6,7,8,9,10))</f>
        <v/>
      </c>
      <c r="O39" s="21" t="str">
        <f ca="1">IF(J39="","",CHOOSE(MATCH(J39,IF($C39="男",INDIRECT(設定!U85),INDIRECT(設定!V85)),1),0,1,2,3,4,5,6,7,8,9,10))</f>
        <v/>
      </c>
      <c r="P39" s="21" t="str">
        <f ca="1">IF(K39="","",CHOOSE(MATCH(K39,IF($C39="男",INDIRECT(設定!W85),INDIRECT(設定!X85)),1),0,1,2,3,4,5,6,7,8,9,10))</f>
        <v/>
      </c>
      <c r="Q39" s="51" t="str">
        <f ca="1">IF(L39="","",CHOOSE(MATCH(L39,IF($C39="男",INDIRECT(設定!Y85),INDIRECT(設定!Z85)),1),0,1,2,3,4,5,6,7,8,9,10))</f>
        <v/>
      </c>
      <c r="R39" s="24" t="str">
        <f t="shared" si="6"/>
        <v/>
      </c>
      <c r="S39" s="24" t="str">
        <f t="shared" si="7"/>
        <v/>
      </c>
      <c r="T39" s="24" t="str">
        <f>IF(R39="","",IF(R39=5,INDEX(設定!$A$2:$G$8,MATCH(S39,設定!$A$2:$A$8,1),MATCH(U39,設定!$A$2:$G$2,1)),IF(設定!AA85,INDEX(設定!$A$11:$G$17,MATCH(S39,設定!$A$11:$A$17,1),MATCH(U39,設定!$A$11:$G$11,1)),"-----")))</f>
        <v/>
      </c>
      <c r="U39" s="25" t="str">
        <f t="shared" si="8"/>
        <v/>
      </c>
      <c r="V39" s="23" t="str">
        <f t="shared" si="9"/>
        <v/>
      </c>
    </row>
    <row r="40" spans="1:22" ht="20.100000000000001" customHeight="1">
      <c r="A40" s="20">
        <v>37</v>
      </c>
      <c r="B40" s="37"/>
      <c r="C40" s="38"/>
      <c r="D40" s="38"/>
      <c r="E40" s="21" t="str">
        <f t="shared" si="10"/>
        <v/>
      </c>
      <c r="F40" s="38"/>
      <c r="G40" s="39"/>
      <c r="H40" s="40"/>
      <c r="I40" s="38"/>
      <c r="J40" s="38"/>
      <c r="K40" s="38"/>
      <c r="L40" s="39"/>
      <c r="M40" s="22" t="str">
        <f ca="1">IF(H40="","",CHOOSE(MATCH($H40,IF($C40="男",INDIRECT(設定!Q86),INDIRECT(設定!R86)),1),0,1,2,3,4,5,6,7,8,9,10))</f>
        <v/>
      </c>
      <c r="N40" s="21" t="str">
        <f ca="1">IF(I40="","",CHOOSE(MATCH(I40,IF($C40="男",INDIRECT(設定!S86),INDIRECT(設定!T86)),1),0,1,2,3,4,5,6,7,8,9,10))</f>
        <v/>
      </c>
      <c r="O40" s="21" t="str">
        <f ca="1">IF(J40="","",CHOOSE(MATCH(J40,IF($C40="男",INDIRECT(設定!U86),INDIRECT(設定!V86)),1),0,1,2,3,4,5,6,7,8,9,10))</f>
        <v/>
      </c>
      <c r="P40" s="21" t="str">
        <f ca="1">IF(K40="","",CHOOSE(MATCH(K40,IF($C40="男",INDIRECT(設定!W86),INDIRECT(設定!X86)),1),0,1,2,3,4,5,6,7,8,9,10))</f>
        <v/>
      </c>
      <c r="Q40" s="51" t="str">
        <f ca="1">IF(L40="","",CHOOSE(MATCH(L40,IF($C40="男",INDIRECT(設定!Y86),INDIRECT(設定!Z86)),1),0,1,2,3,4,5,6,7,8,9,10))</f>
        <v/>
      </c>
      <c r="R40" s="24" t="str">
        <f t="shared" si="6"/>
        <v/>
      </c>
      <c r="S40" s="24" t="str">
        <f t="shared" si="7"/>
        <v/>
      </c>
      <c r="T40" s="24" t="str">
        <f>IF(R40="","",IF(R40=5,INDEX(設定!$A$2:$G$8,MATCH(S40,設定!$A$2:$A$8,1),MATCH(U40,設定!$A$2:$G$2,1)),IF(設定!AA86,INDEX(設定!$A$11:$G$17,MATCH(S40,設定!$A$11:$A$17,1),MATCH(U40,設定!$A$11:$G$11,1)),"-----")))</f>
        <v/>
      </c>
      <c r="U40" s="25" t="str">
        <f t="shared" si="8"/>
        <v/>
      </c>
      <c r="V40" s="23" t="str">
        <f t="shared" si="9"/>
        <v/>
      </c>
    </row>
    <row r="41" spans="1:22" ht="20.100000000000001" customHeight="1">
      <c r="A41" s="20">
        <v>38</v>
      </c>
      <c r="B41" s="37"/>
      <c r="C41" s="38"/>
      <c r="D41" s="38"/>
      <c r="E41" s="21" t="str">
        <f t="shared" si="10"/>
        <v/>
      </c>
      <c r="F41" s="38"/>
      <c r="G41" s="39"/>
      <c r="H41" s="40"/>
      <c r="I41" s="38"/>
      <c r="J41" s="38"/>
      <c r="K41" s="38"/>
      <c r="L41" s="39"/>
      <c r="M41" s="22" t="str">
        <f ca="1">IF(H41="","",CHOOSE(MATCH($H41,IF($C41="男",INDIRECT(設定!Q87),INDIRECT(設定!R87)),1),0,1,2,3,4,5,6,7,8,9,10))</f>
        <v/>
      </c>
      <c r="N41" s="21" t="str">
        <f ca="1">IF(I41="","",CHOOSE(MATCH(I41,IF($C41="男",INDIRECT(設定!S87),INDIRECT(設定!T87)),1),0,1,2,3,4,5,6,7,8,9,10))</f>
        <v/>
      </c>
      <c r="O41" s="21" t="str">
        <f ca="1">IF(J41="","",CHOOSE(MATCH(J41,IF($C41="男",INDIRECT(設定!U87),INDIRECT(設定!V87)),1),0,1,2,3,4,5,6,7,8,9,10))</f>
        <v/>
      </c>
      <c r="P41" s="21" t="str">
        <f ca="1">IF(K41="","",CHOOSE(MATCH(K41,IF($C41="男",INDIRECT(設定!W87),INDIRECT(設定!X87)),1),0,1,2,3,4,5,6,7,8,9,10))</f>
        <v/>
      </c>
      <c r="Q41" s="51" t="str">
        <f ca="1">IF(L41="","",CHOOSE(MATCH(L41,IF($C41="男",INDIRECT(設定!Y87),INDIRECT(設定!Z87)),1),0,1,2,3,4,5,6,7,8,9,10))</f>
        <v/>
      </c>
      <c r="R41" s="24" t="str">
        <f t="shared" si="6"/>
        <v/>
      </c>
      <c r="S41" s="24" t="str">
        <f t="shared" si="7"/>
        <v/>
      </c>
      <c r="T41" s="24" t="str">
        <f>IF(R41="","",IF(R41=5,INDEX(設定!$A$2:$G$8,MATCH(S41,設定!$A$2:$A$8,1),MATCH(U41,設定!$A$2:$G$2,1)),IF(設定!AA87,INDEX(設定!$A$11:$G$17,MATCH(S41,設定!$A$11:$A$17,1),MATCH(U41,設定!$A$11:$G$11,1)),"-----")))</f>
        <v/>
      </c>
      <c r="U41" s="25" t="str">
        <f t="shared" si="8"/>
        <v/>
      </c>
      <c r="V41" s="23" t="str">
        <f t="shared" si="9"/>
        <v/>
      </c>
    </row>
    <row r="42" spans="1:22" ht="20.100000000000001" customHeight="1">
      <c r="A42" s="20">
        <v>39</v>
      </c>
      <c r="B42" s="37"/>
      <c r="C42" s="38"/>
      <c r="D42" s="38"/>
      <c r="E42" s="21" t="str">
        <f t="shared" si="10"/>
        <v/>
      </c>
      <c r="F42" s="38"/>
      <c r="G42" s="39"/>
      <c r="H42" s="40"/>
      <c r="I42" s="38"/>
      <c r="J42" s="38"/>
      <c r="K42" s="38"/>
      <c r="L42" s="39"/>
      <c r="M42" s="22" t="str">
        <f ca="1">IF(H42="","",CHOOSE(MATCH($H42,IF($C42="男",INDIRECT(設定!Q88),INDIRECT(設定!R88)),1),0,1,2,3,4,5,6,7,8,9,10))</f>
        <v/>
      </c>
      <c r="N42" s="21" t="str">
        <f ca="1">IF(I42="","",CHOOSE(MATCH(I42,IF($C42="男",INDIRECT(設定!S88),INDIRECT(設定!T88)),1),0,1,2,3,4,5,6,7,8,9,10))</f>
        <v/>
      </c>
      <c r="O42" s="21" t="str">
        <f ca="1">IF(J42="","",CHOOSE(MATCH(J42,IF($C42="男",INDIRECT(設定!U88),INDIRECT(設定!V88)),1),0,1,2,3,4,5,6,7,8,9,10))</f>
        <v/>
      </c>
      <c r="P42" s="21" t="str">
        <f ca="1">IF(K42="","",CHOOSE(MATCH(K42,IF($C42="男",INDIRECT(設定!W88),INDIRECT(設定!X88)),1),0,1,2,3,4,5,6,7,8,9,10))</f>
        <v/>
      </c>
      <c r="Q42" s="51" t="str">
        <f ca="1">IF(L42="","",CHOOSE(MATCH(L42,IF($C42="男",INDIRECT(設定!Y88),INDIRECT(設定!Z88)),1),0,1,2,3,4,5,6,7,8,9,10))</f>
        <v/>
      </c>
      <c r="R42" s="24" t="str">
        <f t="shared" si="6"/>
        <v/>
      </c>
      <c r="S42" s="24" t="str">
        <f t="shared" si="7"/>
        <v/>
      </c>
      <c r="T42" s="24" t="str">
        <f>IF(R42="","",IF(R42=5,INDEX(設定!$A$2:$G$8,MATCH(S42,設定!$A$2:$A$8,1),MATCH(U42,設定!$A$2:$G$2,1)),IF(設定!AA88,INDEX(設定!$A$11:$G$17,MATCH(S42,設定!$A$11:$A$17,1),MATCH(U42,設定!$A$11:$G$11,1)),"-----")))</f>
        <v/>
      </c>
      <c r="U42" s="25" t="str">
        <f t="shared" si="8"/>
        <v/>
      </c>
      <c r="V42" s="23" t="str">
        <f t="shared" si="9"/>
        <v/>
      </c>
    </row>
    <row r="43" spans="1:22" ht="20.100000000000001" customHeight="1" thickBot="1">
      <c r="A43" s="26">
        <v>40</v>
      </c>
      <c r="B43" s="41"/>
      <c r="C43" s="42"/>
      <c r="D43" s="42"/>
      <c r="E43" s="27" t="str">
        <f t="shared" si="10"/>
        <v/>
      </c>
      <c r="F43" s="42"/>
      <c r="G43" s="43"/>
      <c r="H43" s="44"/>
      <c r="I43" s="42"/>
      <c r="J43" s="42"/>
      <c r="K43" s="42"/>
      <c r="L43" s="43"/>
      <c r="M43" s="28" t="str">
        <f ca="1">IF(H43="","",CHOOSE(MATCH($H43,IF($C43="男",INDIRECT(設定!Q89),INDIRECT(設定!R89)),1),0,1,2,3,4,5,6,7,8,9,10))</f>
        <v/>
      </c>
      <c r="N43" s="27" t="str">
        <f ca="1">IF(I43="","",CHOOSE(MATCH(I43,IF($C43="男",INDIRECT(設定!S89),INDIRECT(設定!T89)),1),0,1,2,3,4,5,6,7,8,9,10))</f>
        <v/>
      </c>
      <c r="O43" s="27" t="str">
        <f ca="1">IF(J43="","",CHOOSE(MATCH(J43,IF($C43="男",INDIRECT(設定!U89),INDIRECT(設定!V89)),1),0,1,2,3,4,5,6,7,8,9,10))</f>
        <v/>
      </c>
      <c r="P43" s="27" t="str">
        <f ca="1">IF(K43="","",CHOOSE(MATCH(K43,IF($C43="男",INDIRECT(設定!W89),INDIRECT(設定!X89)),1),0,1,2,3,4,5,6,7,8,9,10))</f>
        <v/>
      </c>
      <c r="Q43" s="52" t="str">
        <f ca="1">IF(L43="","",CHOOSE(MATCH(L43,IF($C43="男",INDIRECT(設定!Y89),INDIRECT(設定!Z89)),1),0,1,2,3,4,5,6,7,8,9,10))</f>
        <v/>
      </c>
      <c r="R43" s="30" t="str">
        <f t="shared" si="6"/>
        <v/>
      </c>
      <c r="S43" s="30" t="str">
        <f t="shared" si="7"/>
        <v/>
      </c>
      <c r="T43" s="30" t="str">
        <f>IF(R43="","",IF(R43=5,INDEX(設定!$A$2:$G$8,MATCH(S43,設定!$A$2:$A$8,1),MATCH(U43,設定!$A$2:$G$2,1)),IF(設定!AA89,INDEX(設定!$A$11:$G$17,MATCH(S43,設定!$A$11:$A$17,1),MATCH(U43,設定!$A$11:$G$11,1)),"-----")))</f>
        <v/>
      </c>
      <c r="U43" s="31" t="str">
        <f t="shared" si="8"/>
        <v/>
      </c>
      <c r="V43" s="29" t="str">
        <f t="shared" si="9"/>
        <v/>
      </c>
    </row>
    <row r="44" spans="1:22" ht="20.100000000000001" customHeight="1">
      <c r="A44" s="19">
        <v>41</v>
      </c>
      <c r="B44" s="33"/>
      <c r="C44" s="34"/>
      <c r="D44" s="34"/>
      <c r="E44" s="89" t="str">
        <f t="shared" si="10"/>
        <v/>
      </c>
      <c r="F44" s="34"/>
      <c r="G44" s="35"/>
      <c r="H44" s="36"/>
      <c r="I44" s="34"/>
      <c r="J44" s="34"/>
      <c r="K44" s="34"/>
      <c r="L44" s="35"/>
      <c r="M44" s="22" t="str">
        <f ca="1">IF(H44="","",CHOOSE(MATCH($H44,IF($C44="男",INDIRECT(設定!Q90),INDIRECT(設定!R90)),1),0,1,2,3,4,5,6,7,8,9,10))</f>
        <v/>
      </c>
      <c r="N44" s="21" t="str">
        <f ca="1">IF(I44="","",CHOOSE(MATCH(I44,IF($C44="男",INDIRECT(設定!S90),INDIRECT(設定!T90)),1),0,1,2,3,4,5,6,7,8,9,10))</f>
        <v/>
      </c>
      <c r="O44" s="21" t="str">
        <f ca="1">IF(J44="","",CHOOSE(MATCH(J44,IF($C44="男",INDIRECT(設定!U90),INDIRECT(設定!V90)),1),0,1,2,3,4,5,6,7,8,9,10))</f>
        <v/>
      </c>
      <c r="P44" s="21" t="str">
        <f ca="1">IF(K44="","",CHOOSE(MATCH(K44,IF($C44="男",INDIRECT(設定!W90),INDIRECT(設定!X90)),1),0,1,2,3,4,5,6,7,8,9,10))</f>
        <v/>
      </c>
      <c r="Q44" s="51" t="str">
        <f ca="1">IF(L44="","",CHOOSE(MATCH(L44,IF($C44="男",INDIRECT(設定!Y90),INDIRECT(設定!Z90)),1),0,1,2,3,4,5,6,7,8,9,10))</f>
        <v/>
      </c>
      <c r="R44" s="24" t="str">
        <f t="shared" si="6"/>
        <v/>
      </c>
      <c r="S44" s="24" t="str">
        <f t="shared" si="7"/>
        <v/>
      </c>
      <c r="T44" s="24" t="str">
        <f>IF(R44="","",IF(R44=5,INDEX(設定!$A$2:$G$8,MATCH(S44,設定!$A$2:$A$8,1),MATCH(U44,設定!$A$2:$G$2,1)),IF(設定!AA90,INDEX(設定!$A$11:$G$17,MATCH(S44,設定!$A$11:$A$17,1),MATCH(U44,設定!$A$11:$G$11,1)),"-----")))</f>
        <v/>
      </c>
      <c r="U44" s="25" t="str">
        <f t="shared" si="8"/>
        <v/>
      </c>
      <c r="V44" s="23" t="str">
        <f t="shared" si="9"/>
        <v/>
      </c>
    </row>
    <row r="45" spans="1:22" ht="20.100000000000001" customHeight="1">
      <c r="A45" s="20">
        <v>42</v>
      </c>
      <c r="B45" s="37"/>
      <c r="C45" s="38"/>
      <c r="D45" s="38"/>
      <c r="E45" s="21" t="str">
        <f t="shared" si="10"/>
        <v/>
      </c>
      <c r="F45" s="38"/>
      <c r="G45" s="39"/>
      <c r="H45" s="40"/>
      <c r="I45" s="38"/>
      <c r="J45" s="38"/>
      <c r="K45" s="38"/>
      <c r="L45" s="39"/>
      <c r="M45" s="22" t="str">
        <f ca="1">IF(H45="","",CHOOSE(MATCH($H45,IF($C45="男",INDIRECT(設定!Q91),INDIRECT(設定!R91)),1),0,1,2,3,4,5,6,7,8,9,10))</f>
        <v/>
      </c>
      <c r="N45" s="21" t="str">
        <f ca="1">IF(I45="","",CHOOSE(MATCH(I45,IF($C45="男",INDIRECT(設定!S91),INDIRECT(設定!T91)),1),0,1,2,3,4,5,6,7,8,9,10))</f>
        <v/>
      </c>
      <c r="O45" s="21" t="str">
        <f ca="1">IF(J45="","",CHOOSE(MATCH(J45,IF($C45="男",INDIRECT(設定!U91),INDIRECT(設定!V91)),1),0,1,2,3,4,5,6,7,8,9,10))</f>
        <v/>
      </c>
      <c r="P45" s="21" t="str">
        <f ca="1">IF(K45="","",CHOOSE(MATCH(K45,IF($C45="男",INDIRECT(設定!W91),INDIRECT(設定!X91)),1),0,1,2,3,4,5,6,7,8,9,10))</f>
        <v/>
      </c>
      <c r="Q45" s="51" t="str">
        <f ca="1">IF(L45="","",CHOOSE(MATCH(L45,IF($C45="男",INDIRECT(設定!Y91),INDIRECT(設定!Z91)),1),0,1,2,3,4,5,6,7,8,9,10))</f>
        <v/>
      </c>
      <c r="R45" s="24" t="str">
        <f t="shared" si="6"/>
        <v/>
      </c>
      <c r="S45" s="24" t="str">
        <f t="shared" si="7"/>
        <v/>
      </c>
      <c r="T45" s="24" t="str">
        <f>IF(R45="","",IF(R45=5,INDEX(設定!$A$2:$G$8,MATCH(S45,設定!$A$2:$A$8,1),MATCH(U45,設定!$A$2:$G$2,1)),IF(設定!AA91,INDEX(設定!$A$11:$G$17,MATCH(S45,設定!$A$11:$A$17,1),MATCH(U45,設定!$A$11:$G$11,1)),"-----")))</f>
        <v/>
      </c>
      <c r="U45" s="25" t="str">
        <f t="shared" si="8"/>
        <v/>
      </c>
      <c r="V45" s="23" t="str">
        <f t="shared" si="9"/>
        <v/>
      </c>
    </row>
    <row r="46" spans="1:22" ht="20.100000000000001" customHeight="1">
      <c r="A46" s="20">
        <v>43</v>
      </c>
      <c r="B46" s="37"/>
      <c r="C46" s="38"/>
      <c r="D46" s="38"/>
      <c r="E46" s="21" t="str">
        <f t="shared" si="10"/>
        <v/>
      </c>
      <c r="F46" s="38"/>
      <c r="G46" s="39"/>
      <c r="H46" s="40"/>
      <c r="I46" s="38"/>
      <c r="J46" s="38"/>
      <c r="K46" s="38"/>
      <c r="L46" s="39"/>
      <c r="M46" s="22" t="str">
        <f ca="1">IF(H46="","",CHOOSE(MATCH($H46,IF($C46="男",INDIRECT(設定!Q92),INDIRECT(設定!R92)),1),0,1,2,3,4,5,6,7,8,9,10))</f>
        <v/>
      </c>
      <c r="N46" s="21" t="str">
        <f ca="1">IF(I46="","",CHOOSE(MATCH(I46,IF($C46="男",INDIRECT(設定!S92),INDIRECT(設定!T92)),1),0,1,2,3,4,5,6,7,8,9,10))</f>
        <v/>
      </c>
      <c r="O46" s="21" t="str">
        <f ca="1">IF(J46="","",CHOOSE(MATCH(J46,IF($C46="男",INDIRECT(設定!U92),INDIRECT(設定!V92)),1),0,1,2,3,4,5,6,7,8,9,10))</f>
        <v/>
      </c>
      <c r="P46" s="21" t="str">
        <f ca="1">IF(K46="","",CHOOSE(MATCH(K46,IF($C46="男",INDIRECT(設定!W92),INDIRECT(設定!X92)),1),0,1,2,3,4,5,6,7,8,9,10))</f>
        <v/>
      </c>
      <c r="Q46" s="51" t="str">
        <f ca="1">IF(L46="","",CHOOSE(MATCH(L46,IF($C46="男",INDIRECT(設定!Y92),INDIRECT(設定!Z92)),1),0,1,2,3,4,5,6,7,8,9,10))</f>
        <v/>
      </c>
      <c r="R46" s="24" t="str">
        <f t="shared" si="6"/>
        <v/>
      </c>
      <c r="S46" s="24" t="str">
        <f t="shared" si="7"/>
        <v/>
      </c>
      <c r="T46" s="24" t="str">
        <f>IF(R46="","",IF(R46=5,INDEX(設定!$A$2:$G$8,MATCH(S46,設定!$A$2:$A$8,1),MATCH(U46,設定!$A$2:$G$2,1)),IF(設定!AA92,INDEX(設定!$A$11:$G$17,MATCH(S46,設定!$A$11:$A$17,1),MATCH(U46,設定!$A$11:$G$11,1)),"-----")))</f>
        <v/>
      </c>
      <c r="U46" s="25" t="str">
        <f t="shared" si="8"/>
        <v/>
      </c>
      <c r="V46" s="23" t="str">
        <f t="shared" si="9"/>
        <v/>
      </c>
    </row>
    <row r="47" spans="1:22" ht="20.100000000000001" customHeight="1">
      <c r="A47" s="20">
        <v>44</v>
      </c>
      <c r="B47" s="37"/>
      <c r="C47" s="38"/>
      <c r="D47" s="38"/>
      <c r="E47" s="21" t="str">
        <f t="shared" si="10"/>
        <v/>
      </c>
      <c r="F47" s="38"/>
      <c r="G47" s="39"/>
      <c r="H47" s="40"/>
      <c r="I47" s="38"/>
      <c r="J47" s="38"/>
      <c r="K47" s="38"/>
      <c r="L47" s="39"/>
      <c r="M47" s="22" t="str">
        <f ca="1">IF(H47="","",CHOOSE(MATCH($H47,IF($C47="男",INDIRECT(設定!Q93),INDIRECT(設定!R93)),1),0,1,2,3,4,5,6,7,8,9,10))</f>
        <v/>
      </c>
      <c r="N47" s="21" t="str">
        <f ca="1">IF(I47="","",CHOOSE(MATCH(I47,IF($C47="男",INDIRECT(設定!S93),INDIRECT(設定!T93)),1),0,1,2,3,4,5,6,7,8,9,10))</f>
        <v/>
      </c>
      <c r="O47" s="21" t="str">
        <f ca="1">IF(J47="","",CHOOSE(MATCH(J47,IF($C47="男",INDIRECT(設定!U93),INDIRECT(設定!V93)),1),0,1,2,3,4,5,6,7,8,9,10))</f>
        <v/>
      </c>
      <c r="P47" s="21" t="str">
        <f ca="1">IF(K47="","",CHOOSE(MATCH(K47,IF($C47="男",INDIRECT(設定!W93),INDIRECT(設定!X93)),1),0,1,2,3,4,5,6,7,8,9,10))</f>
        <v/>
      </c>
      <c r="Q47" s="51" t="str">
        <f ca="1">IF(L47="","",CHOOSE(MATCH(L47,IF($C47="男",INDIRECT(設定!Y93),INDIRECT(設定!Z93)),1),0,1,2,3,4,5,6,7,8,9,10))</f>
        <v/>
      </c>
      <c r="R47" s="24" t="str">
        <f t="shared" si="6"/>
        <v/>
      </c>
      <c r="S47" s="24" t="str">
        <f t="shared" si="7"/>
        <v/>
      </c>
      <c r="T47" s="24" t="str">
        <f>IF(R47="","",IF(R47=5,INDEX(設定!$A$2:$G$8,MATCH(S47,設定!$A$2:$A$8,1),MATCH(U47,設定!$A$2:$G$2,1)),IF(設定!AA93,INDEX(設定!$A$11:$G$17,MATCH(S47,設定!$A$11:$A$17,1),MATCH(U47,設定!$A$11:$G$11,1)),"-----")))</f>
        <v/>
      </c>
      <c r="U47" s="25" t="str">
        <f t="shared" si="8"/>
        <v/>
      </c>
      <c r="V47" s="23" t="str">
        <f t="shared" si="9"/>
        <v/>
      </c>
    </row>
    <row r="48" spans="1:22" ht="20.100000000000001" customHeight="1" thickBot="1">
      <c r="A48" s="26">
        <v>45</v>
      </c>
      <c r="B48" s="41"/>
      <c r="C48" s="42"/>
      <c r="D48" s="42"/>
      <c r="E48" s="27" t="str">
        <f t="shared" si="10"/>
        <v/>
      </c>
      <c r="F48" s="42"/>
      <c r="G48" s="43"/>
      <c r="H48" s="44"/>
      <c r="I48" s="42"/>
      <c r="J48" s="42"/>
      <c r="K48" s="42"/>
      <c r="L48" s="43"/>
      <c r="M48" s="28" t="str">
        <f ca="1">IF(H48="","",CHOOSE(MATCH($H48,IF($C48="男",INDIRECT(設定!Q94),INDIRECT(設定!R94)),1),0,1,2,3,4,5,6,7,8,9,10))</f>
        <v/>
      </c>
      <c r="N48" s="27" t="str">
        <f ca="1">IF(I48="","",CHOOSE(MATCH(I48,IF($C48="男",INDIRECT(設定!S94),INDIRECT(設定!T94)),1),0,1,2,3,4,5,6,7,8,9,10))</f>
        <v/>
      </c>
      <c r="O48" s="27" t="str">
        <f ca="1">IF(J48="","",CHOOSE(MATCH(J48,IF($C48="男",INDIRECT(設定!U94),INDIRECT(設定!V94)),1),0,1,2,3,4,5,6,7,8,9,10))</f>
        <v/>
      </c>
      <c r="P48" s="27" t="str">
        <f ca="1">IF(K48="","",CHOOSE(MATCH(K48,IF($C48="男",INDIRECT(設定!W94),INDIRECT(設定!X94)),1),0,1,2,3,4,5,6,7,8,9,10))</f>
        <v/>
      </c>
      <c r="Q48" s="52" t="str">
        <f ca="1">IF(L48="","",CHOOSE(MATCH(L48,IF($C48="男",INDIRECT(設定!Y94),INDIRECT(設定!Z94)),1),0,1,2,3,4,5,6,7,8,9,10))</f>
        <v/>
      </c>
      <c r="R48" s="30" t="str">
        <f t="shared" si="6"/>
        <v/>
      </c>
      <c r="S48" s="30" t="str">
        <f t="shared" si="7"/>
        <v/>
      </c>
      <c r="T48" s="30" t="str">
        <f>IF(R48="","",IF(R48=5,INDEX(設定!$A$2:$G$8,MATCH(S48,設定!$A$2:$A$8,1),MATCH(U48,設定!$A$2:$G$2,1)),IF(設定!AA94,INDEX(設定!$A$11:$G$17,MATCH(S48,設定!$A$11:$A$17,1),MATCH(U48,設定!$A$11:$G$11,1)),"-----")))</f>
        <v/>
      </c>
      <c r="U48" s="31" t="str">
        <f t="shared" si="8"/>
        <v/>
      </c>
      <c r="V48" s="29" t="str">
        <f t="shared" si="9"/>
        <v/>
      </c>
    </row>
    <row r="49" spans="1:22" ht="20.100000000000001" customHeight="1">
      <c r="A49" s="19">
        <v>46</v>
      </c>
      <c r="B49" s="33"/>
      <c r="C49" s="34"/>
      <c r="D49" s="34"/>
      <c r="E49" s="89" t="str">
        <f t="shared" si="10"/>
        <v/>
      </c>
      <c r="F49" s="34"/>
      <c r="G49" s="35"/>
      <c r="H49" s="36"/>
      <c r="I49" s="34"/>
      <c r="J49" s="34"/>
      <c r="K49" s="34"/>
      <c r="L49" s="35"/>
      <c r="M49" s="22" t="str">
        <f ca="1">IF(H49="","",CHOOSE(MATCH($H49,IF($C49="男",INDIRECT(設定!Q95),INDIRECT(設定!R95)),1),0,1,2,3,4,5,6,7,8,9,10))</f>
        <v/>
      </c>
      <c r="N49" s="21" t="str">
        <f ca="1">IF(I49="","",CHOOSE(MATCH(I49,IF($C49="男",INDIRECT(設定!S95),INDIRECT(設定!T95)),1),0,1,2,3,4,5,6,7,8,9,10))</f>
        <v/>
      </c>
      <c r="O49" s="21" t="str">
        <f ca="1">IF(J49="","",CHOOSE(MATCH(J49,IF($C49="男",INDIRECT(設定!U95),INDIRECT(設定!V95)),1),0,1,2,3,4,5,6,7,8,9,10))</f>
        <v/>
      </c>
      <c r="P49" s="21" t="str">
        <f ca="1">IF(K49="","",CHOOSE(MATCH(K49,IF($C49="男",INDIRECT(設定!W95),INDIRECT(設定!X95)),1),0,1,2,3,4,5,6,7,8,9,10))</f>
        <v/>
      </c>
      <c r="Q49" s="51" t="str">
        <f ca="1">IF(L49="","",CHOOSE(MATCH(L49,IF($C49="男",INDIRECT(設定!Y95),INDIRECT(設定!Z95)),1),0,1,2,3,4,5,6,7,8,9,10))</f>
        <v/>
      </c>
      <c r="R49" s="24" t="str">
        <f t="shared" si="6"/>
        <v/>
      </c>
      <c r="S49" s="24" t="str">
        <f t="shared" si="7"/>
        <v/>
      </c>
      <c r="T49" s="24" t="str">
        <f>IF(R49="","",IF(R49=5,INDEX(設定!$A$2:$G$8,MATCH(S49,設定!$A$2:$A$8,1),MATCH(U49,設定!$A$2:$G$2,1)),IF(設定!AA95,INDEX(設定!$A$11:$G$17,MATCH(S49,設定!$A$11:$A$17,1),MATCH(U49,設定!$A$11:$G$11,1)),"-----")))</f>
        <v/>
      </c>
      <c r="U49" s="25" t="str">
        <f t="shared" si="8"/>
        <v/>
      </c>
      <c r="V49" s="23" t="str">
        <f t="shared" si="9"/>
        <v/>
      </c>
    </row>
    <row r="50" spans="1:22" ht="20.100000000000001" customHeight="1">
      <c r="A50" s="20">
        <v>47</v>
      </c>
      <c r="B50" s="37"/>
      <c r="C50" s="38"/>
      <c r="D50" s="38"/>
      <c r="E50" s="21" t="str">
        <f t="shared" si="10"/>
        <v/>
      </c>
      <c r="F50" s="38"/>
      <c r="G50" s="39"/>
      <c r="H50" s="40"/>
      <c r="I50" s="38"/>
      <c r="J50" s="38"/>
      <c r="K50" s="38"/>
      <c r="L50" s="39"/>
      <c r="M50" s="22" t="str">
        <f ca="1">IF(H50="","",CHOOSE(MATCH($H50,IF($C50="男",INDIRECT(設定!Q96),INDIRECT(設定!R96)),1),0,1,2,3,4,5,6,7,8,9,10))</f>
        <v/>
      </c>
      <c r="N50" s="21" t="str">
        <f ca="1">IF(I50="","",CHOOSE(MATCH(I50,IF($C50="男",INDIRECT(設定!S96),INDIRECT(設定!T96)),1),0,1,2,3,4,5,6,7,8,9,10))</f>
        <v/>
      </c>
      <c r="O50" s="21" t="str">
        <f ca="1">IF(J50="","",CHOOSE(MATCH(J50,IF($C50="男",INDIRECT(設定!U96),INDIRECT(設定!V96)),1),0,1,2,3,4,5,6,7,8,9,10))</f>
        <v/>
      </c>
      <c r="P50" s="21" t="str">
        <f ca="1">IF(K50="","",CHOOSE(MATCH(K50,IF($C50="男",INDIRECT(設定!W96),INDIRECT(設定!X96)),1),0,1,2,3,4,5,6,7,8,9,10))</f>
        <v/>
      </c>
      <c r="Q50" s="51" t="str">
        <f ca="1">IF(L50="","",CHOOSE(MATCH(L50,IF($C50="男",INDIRECT(設定!Y96),INDIRECT(設定!Z96)),1),0,1,2,3,4,5,6,7,8,9,10))</f>
        <v/>
      </c>
      <c r="R50" s="24" t="str">
        <f t="shared" si="6"/>
        <v/>
      </c>
      <c r="S50" s="24" t="str">
        <f t="shared" si="7"/>
        <v/>
      </c>
      <c r="T50" s="24" t="str">
        <f>IF(R50="","",IF(R50=5,INDEX(設定!$A$2:$G$8,MATCH(S50,設定!$A$2:$A$8,1),MATCH(U50,設定!$A$2:$G$2,1)),IF(設定!AA96,INDEX(設定!$A$11:$G$17,MATCH(S50,設定!$A$11:$A$17,1),MATCH(U50,設定!$A$11:$G$11,1)),"-----")))</f>
        <v/>
      </c>
      <c r="U50" s="25" t="str">
        <f t="shared" si="8"/>
        <v/>
      </c>
      <c r="V50" s="23" t="str">
        <f t="shared" si="9"/>
        <v/>
      </c>
    </row>
    <row r="51" spans="1:22" ht="20.100000000000001" customHeight="1">
      <c r="A51" s="20">
        <v>48</v>
      </c>
      <c r="B51" s="37"/>
      <c r="C51" s="38"/>
      <c r="D51" s="38"/>
      <c r="E51" s="21" t="str">
        <f t="shared" si="10"/>
        <v/>
      </c>
      <c r="F51" s="38"/>
      <c r="G51" s="39"/>
      <c r="H51" s="40"/>
      <c r="I51" s="38"/>
      <c r="J51" s="38"/>
      <c r="K51" s="38"/>
      <c r="L51" s="39"/>
      <c r="M51" s="22" t="str">
        <f ca="1">IF(H51="","",CHOOSE(MATCH($H51,IF($C51="男",INDIRECT(設定!Q97),INDIRECT(設定!R97)),1),0,1,2,3,4,5,6,7,8,9,10))</f>
        <v/>
      </c>
      <c r="N51" s="21" t="str">
        <f ca="1">IF(I51="","",CHOOSE(MATCH(I51,IF($C51="男",INDIRECT(設定!S97),INDIRECT(設定!T97)),1),0,1,2,3,4,5,6,7,8,9,10))</f>
        <v/>
      </c>
      <c r="O51" s="21" t="str">
        <f ca="1">IF(J51="","",CHOOSE(MATCH(J51,IF($C51="男",INDIRECT(設定!U97),INDIRECT(設定!V97)),1),0,1,2,3,4,5,6,7,8,9,10))</f>
        <v/>
      </c>
      <c r="P51" s="21" t="str">
        <f ca="1">IF(K51="","",CHOOSE(MATCH(K51,IF($C51="男",INDIRECT(設定!W97),INDIRECT(設定!X97)),1),0,1,2,3,4,5,6,7,8,9,10))</f>
        <v/>
      </c>
      <c r="Q51" s="51" t="str">
        <f ca="1">IF(L51="","",CHOOSE(MATCH(L51,IF($C51="男",INDIRECT(設定!Y97),INDIRECT(設定!Z97)),1),0,1,2,3,4,5,6,7,8,9,10))</f>
        <v/>
      </c>
      <c r="R51" s="24" t="str">
        <f t="shared" si="6"/>
        <v/>
      </c>
      <c r="S51" s="24" t="str">
        <f t="shared" si="7"/>
        <v/>
      </c>
      <c r="T51" s="24" t="str">
        <f>IF(R51="","",IF(R51=5,INDEX(設定!$A$2:$G$8,MATCH(S51,設定!$A$2:$A$8,1),MATCH(U51,設定!$A$2:$G$2,1)),IF(設定!AA97,INDEX(設定!$A$11:$G$17,MATCH(S51,設定!$A$11:$A$17,1),MATCH(U51,設定!$A$11:$G$11,1)),"-----")))</f>
        <v/>
      </c>
      <c r="U51" s="25" t="str">
        <f t="shared" si="8"/>
        <v/>
      </c>
      <c r="V51" s="23" t="str">
        <f t="shared" si="9"/>
        <v/>
      </c>
    </row>
    <row r="52" spans="1:22" ht="20.100000000000001" customHeight="1">
      <c r="A52" s="20">
        <v>49</v>
      </c>
      <c r="B52" s="37"/>
      <c r="C52" s="38"/>
      <c r="D52" s="38"/>
      <c r="E52" s="21" t="str">
        <f t="shared" si="10"/>
        <v/>
      </c>
      <c r="F52" s="38"/>
      <c r="G52" s="39"/>
      <c r="H52" s="40"/>
      <c r="I52" s="38"/>
      <c r="J52" s="38"/>
      <c r="K52" s="38"/>
      <c r="L52" s="39"/>
      <c r="M52" s="22" t="str">
        <f ca="1">IF(H52="","",CHOOSE(MATCH($H52,IF($C52="男",INDIRECT(設定!Q98),INDIRECT(設定!R98)),1),0,1,2,3,4,5,6,7,8,9,10))</f>
        <v/>
      </c>
      <c r="N52" s="21" t="str">
        <f ca="1">IF(I52="","",CHOOSE(MATCH(I52,IF($C52="男",INDIRECT(設定!S98),INDIRECT(設定!T98)),1),0,1,2,3,4,5,6,7,8,9,10))</f>
        <v/>
      </c>
      <c r="O52" s="21" t="str">
        <f ca="1">IF(J52="","",CHOOSE(MATCH(J52,IF($C52="男",INDIRECT(設定!U98),INDIRECT(設定!V98)),1),0,1,2,3,4,5,6,7,8,9,10))</f>
        <v/>
      </c>
      <c r="P52" s="21" t="str">
        <f ca="1">IF(K52="","",CHOOSE(MATCH(K52,IF($C52="男",INDIRECT(設定!W98),INDIRECT(設定!X98)),1),0,1,2,3,4,5,6,7,8,9,10))</f>
        <v/>
      </c>
      <c r="Q52" s="51" t="str">
        <f ca="1">IF(L52="","",CHOOSE(MATCH(L52,IF($C52="男",INDIRECT(設定!Y98),INDIRECT(設定!Z98)),1),0,1,2,3,4,5,6,7,8,9,10))</f>
        <v/>
      </c>
      <c r="R52" s="24" t="str">
        <f t="shared" si="6"/>
        <v/>
      </c>
      <c r="S52" s="24" t="str">
        <f t="shared" si="7"/>
        <v/>
      </c>
      <c r="T52" s="24" t="str">
        <f>IF(R52="","",IF(R52=5,INDEX(設定!$A$2:$G$8,MATCH(S52,設定!$A$2:$A$8,1),MATCH(U52,設定!$A$2:$G$2,1)),IF(設定!AA98,INDEX(設定!$A$11:$G$17,MATCH(S52,設定!$A$11:$A$17,1),MATCH(U52,設定!$A$11:$G$11,1)),"-----")))</f>
        <v/>
      </c>
      <c r="U52" s="25" t="str">
        <f t="shared" si="8"/>
        <v/>
      </c>
      <c r="V52" s="23" t="str">
        <f t="shared" si="9"/>
        <v/>
      </c>
    </row>
    <row r="53" spans="1:22" ht="20.100000000000001" customHeight="1" thickBot="1">
      <c r="A53" s="26">
        <v>50</v>
      </c>
      <c r="B53" s="41"/>
      <c r="C53" s="42"/>
      <c r="D53" s="42"/>
      <c r="E53" s="27" t="str">
        <f t="shared" si="10"/>
        <v/>
      </c>
      <c r="F53" s="42"/>
      <c r="G53" s="43"/>
      <c r="H53" s="44"/>
      <c r="I53" s="42"/>
      <c r="J53" s="42"/>
      <c r="K53" s="42"/>
      <c r="L53" s="43"/>
      <c r="M53" s="28" t="str">
        <f ca="1">IF(H53="","",CHOOSE(MATCH($H53,IF($C53="男",INDIRECT(設定!Q99),INDIRECT(設定!R99)),1),0,1,2,3,4,5,6,7,8,9,10))</f>
        <v/>
      </c>
      <c r="N53" s="27" t="str">
        <f ca="1">IF(I53="","",CHOOSE(MATCH(I53,IF($C53="男",INDIRECT(設定!S99),INDIRECT(設定!T99)),1),0,1,2,3,4,5,6,7,8,9,10))</f>
        <v/>
      </c>
      <c r="O53" s="27" t="str">
        <f ca="1">IF(J53="","",CHOOSE(MATCH(J53,IF($C53="男",INDIRECT(設定!U99),INDIRECT(設定!V99)),1),0,1,2,3,4,5,6,7,8,9,10))</f>
        <v/>
      </c>
      <c r="P53" s="27" t="str">
        <f ca="1">IF(K53="","",CHOOSE(MATCH(K53,IF($C53="男",INDIRECT(設定!W99),INDIRECT(設定!X99)),1),0,1,2,3,4,5,6,7,8,9,10))</f>
        <v/>
      </c>
      <c r="Q53" s="52" t="str">
        <f ca="1">IF(L53="","",CHOOSE(MATCH(L53,IF($C53="男",INDIRECT(設定!Y99),INDIRECT(設定!Z99)),1),0,1,2,3,4,5,6,7,8,9,10))</f>
        <v/>
      </c>
      <c r="R53" s="30" t="str">
        <f t="shared" si="6"/>
        <v/>
      </c>
      <c r="S53" s="30" t="str">
        <f t="shared" si="7"/>
        <v/>
      </c>
      <c r="T53" s="30" t="str">
        <f>IF(R53="","",IF(R53=5,INDEX(設定!$A$2:$G$8,MATCH(S53,設定!$A$2:$A$8,1),MATCH(U53,設定!$A$2:$G$2,1)),IF(設定!AA99,INDEX(設定!$A$11:$G$17,MATCH(S53,設定!$A$11:$A$17,1),MATCH(U53,設定!$A$11:$G$11,1)),"-----")))</f>
        <v/>
      </c>
      <c r="U53" s="31" t="str">
        <f t="shared" si="8"/>
        <v/>
      </c>
      <c r="V53" s="29" t="str">
        <f t="shared" si="9"/>
        <v/>
      </c>
    </row>
    <row r="54" spans="1:22" ht="20.100000000000001" customHeight="1">
      <c r="A54" s="19">
        <v>51</v>
      </c>
      <c r="B54" s="33"/>
      <c r="C54" s="34"/>
      <c r="D54" s="34"/>
      <c r="E54" s="89" t="str">
        <f t="shared" si="10"/>
        <v/>
      </c>
      <c r="F54" s="34"/>
      <c r="G54" s="35"/>
      <c r="H54" s="36"/>
      <c r="I54" s="34"/>
      <c r="J54" s="34"/>
      <c r="K54" s="34"/>
      <c r="L54" s="35"/>
      <c r="M54" s="22" t="str">
        <f ca="1">IF(H54="","",CHOOSE(MATCH($H54,IF($C54="男",INDIRECT(設定!Q100),INDIRECT(設定!R100)),1),0,1,2,3,4,5,6,7,8,9,10))</f>
        <v/>
      </c>
      <c r="N54" s="21" t="str">
        <f ca="1">IF(I54="","",CHOOSE(MATCH(I54,IF($C54="男",INDIRECT(設定!S100),INDIRECT(設定!T100)),1),0,1,2,3,4,5,6,7,8,9,10))</f>
        <v/>
      </c>
      <c r="O54" s="21" t="str">
        <f ca="1">IF(J54="","",CHOOSE(MATCH(J54,IF($C54="男",INDIRECT(設定!U100),INDIRECT(設定!V100)),1),0,1,2,3,4,5,6,7,8,9,10))</f>
        <v/>
      </c>
      <c r="P54" s="21" t="str">
        <f ca="1">IF(K54="","",CHOOSE(MATCH(K54,IF($C54="男",INDIRECT(設定!W100),INDIRECT(設定!X100)),1),0,1,2,3,4,5,6,7,8,9,10))</f>
        <v/>
      </c>
      <c r="Q54" s="51" t="str">
        <f ca="1">IF(L54="","",CHOOSE(MATCH(L54,IF($C54="男",INDIRECT(設定!Y100),INDIRECT(設定!Z100)),1),0,1,2,3,4,5,6,7,8,9,10))</f>
        <v/>
      </c>
      <c r="R54" s="24" t="str">
        <f t="shared" si="6"/>
        <v/>
      </c>
      <c r="S54" s="24" t="str">
        <f t="shared" si="7"/>
        <v/>
      </c>
      <c r="T54" s="24" t="str">
        <f>IF(R54="","",IF(R54=5,INDEX(設定!$A$2:$G$8,MATCH(S54,設定!$A$2:$A$8,1),MATCH(U54,設定!$A$2:$G$2,1)),IF(設定!AA100,INDEX(設定!$A$11:$G$17,MATCH(S54,設定!$A$11:$A$17,1),MATCH(U54,設定!$A$11:$G$11,1)),"-----")))</f>
        <v/>
      </c>
      <c r="U54" s="25" t="str">
        <f t="shared" si="8"/>
        <v/>
      </c>
      <c r="V54" s="23" t="str">
        <f t="shared" si="9"/>
        <v/>
      </c>
    </row>
    <row r="55" spans="1:22" ht="20.100000000000001" customHeight="1">
      <c r="A55" s="20">
        <v>52</v>
      </c>
      <c r="B55" s="37"/>
      <c r="C55" s="38"/>
      <c r="D55" s="38"/>
      <c r="E55" s="21" t="str">
        <f t="shared" si="10"/>
        <v/>
      </c>
      <c r="F55" s="38"/>
      <c r="G55" s="39"/>
      <c r="H55" s="40"/>
      <c r="I55" s="38"/>
      <c r="J55" s="38"/>
      <c r="K55" s="38"/>
      <c r="L55" s="39"/>
      <c r="M55" s="22" t="str">
        <f ca="1">IF(H55="","",CHOOSE(MATCH($H55,IF($C55="男",INDIRECT(設定!Q101),INDIRECT(設定!R101)),1),0,1,2,3,4,5,6,7,8,9,10))</f>
        <v/>
      </c>
      <c r="N55" s="21" t="str">
        <f ca="1">IF(I55="","",CHOOSE(MATCH(I55,IF($C55="男",INDIRECT(設定!S101),INDIRECT(設定!T101)),1),0,1,2,3,4,5,6,7,8,9,10))</f>
        <v/>
      </c>
      <c r="O55" s="21" t="str">
        <f ca="1">IF(J55="","",CHOOSE(MATCH(J55,IF($C55="男",INDIRECT(設定!U101),INDIRECT(設定!V101)),1),0,1,2,3,4,5,6,7,8,9,10))</f>
        <v/>
      </c>
      <c r="P55" s="21" t="str">
        <f ca="1">IF(K55="","",CHOOSE(MATCH(K55,IF($C55="男",INDIRECT(設定!W101),INDIRECT(設定!X101)),1),0,1,2,3,4,5,6,7,8,9,10))</f>
        <v/>
      </c>
      <c r="Q55" s="51" t="str">
        <f ca="1">IF(L55="","",CHOOSE(MATCH(L55,IF($C55="男",INDIRECT(設定!Y101),INDIRECT(設定!Z101)),1),0,1,2,3,4,5,6,7,8,9,10))</f>
        <v/>
      </c>
      <c r="R55" s="24" t="str">
        <f t="shared" si="6"/>
        <v/>
      </c>
      <c r="S55" s="24" t="str">
        <f t="shared" si="7"/>
        <v/>
      </c>
      <c r="T55" s="24" t="str">
        <f>IF(R55="","",IF(R55=5,INDEX(設定!$A$2:$G$8,MATCH(S55,設定!$A$2:$A$8,1),MATCH(U55,設定!$A$2:$G$2,1)),IF(設定!AA101,INDEX(設定!$A$11:$G$17,MATCH(S55,設定!$A$11:$A$17,1),MATCH(U55,設定!$A$11:$G$11,1)),"-----")))</f>
        <v/>
      </c>
      <c r="U55" s="25" t="str">
        <f t="shared" si="8"/>
        <v/>
      </c>
      <c r="V55" s="23" t="str">
        <f t="shared" si="9"/>
        <v/>
      </c>
    </row>
    <row r="56" spans="1:22" ht="20.100000000000001" customHeight="1">
      <c r="A56" s="20">
        <v>53</v>
      </c>
      <c r="B56" s="37"/>
      <c r="C56" s="38"/>
      <c r="D56" s="38"/>
      <c r="E56" s="21" t="str">
        <f t="shared" si="10"/>
        <v/>
      </c>
      <c r="F56" s="38"/>
      <c r="G56" s="39"/>
      <c r="H56" s="40"/>
      <c r="I56" s="38"/>
      <c r="J56" s="38"/>
      <c r="K56" s="38"/>
      <c r="L56" s="39"/>
      <c r="M56" s="22" t="str">
        <f ca="1">IF(H56="","",CHOOSE(MATCH($H56,IF($C56="男",INDIRECT(設定!Q102),INDIRECT(設定!R102)),1),0,1,2,3,4,5,6,7,8,9,10))</f>
        <v/>
      </c>
      <c r="N56" s="21" t="str">
        <f ca="1">IF(I56="","",CHOOSE(MATCH(I56,IF($C56="男",INDIRECT(設定!S102),INDIRECT(設定!T102)),1),0,1,2,3,4,5,6,7,8,9,10))</f>
        <v/>
      </c>
      <c r="O56" s="21" t="str">
        <f ca="1">IF(J56="","",CHOOSE(MATCH(J56,IF($C56="男",INDIRECT(設定!U102),INDIRECT(設定!V102)),1),0,1,2,3,4,5,6,7,8,9,10))</f>
        <v/>
      </c>
      <c r="P56" s="21" t="str">
        <f ca="1">IF(K56="","",CHOOSE(MATCH(K56,IF($C56="男",INDIRECT(設定!W102),INDIRECT(設定!X102)),1),0,1,2,3,4,5,6,7,8,9,10))</f>
        <v/>
      </c>
      <c r="Q56" s="51" t="str">
        <f ca="1">IF(L56="","",CHOOSE(MATCH(L56,IF($C56="男",INDIRECT(設定!Y102),INDIRECT(設定!Z102)),1),0,1,2,3,4,5,6,7,8,9,10))</f>
        <v/>
      </c>
      <c r="R56" s="24" t="str">
        <f t="shared" si="6"/>
        <v/>
      </c>
      <c r="S56" s="24" t="str">
        <f t="shared" si="7"/>
        <v/>
      </c>
      <c r="T56" s="24" t="str">
        <f>IF(R56="","",IF(R56=5,INDEX(設定!$A$2:$G$8,MATCH(S56,設定!$A$2:$A$8,1),MATCH(U56,設定!$A$2:$G$2,1)),IF(設定!AA102,INDEX(設定!$A$11:$G$17,MATCH(S56,設定!$A$11:$A$17,1),MATCH(U56,設定!$A$11:$G$11,1)),"-----")))</f>
        <v/>
      </c>
      <c r="U56" s="25" t="str">
        <f t="shared" si="8"/>
        <v/>
      </c>
      <c r="V56" s="23" t="str">
        <f t="shared" si="9"/>
        <v/>
      </c>
    </row>
    <row r="57" spans="1:22" ht="20.100000000000001" customHeight="1">
      <c r="A57" s="20">
        <v>54</v>
      </c>
      <c r="B57" s="37"/>
      <c r="C57" s="38"/>
      <c r="D57" s="38"/>
      <c r="E57" s="21" t="str">
        <f t="shared" si="10"/>
        <v/>
      </c>
      <c r="F57" s="38"/>
      <c r="G57" s="39"/>
      <c r="H57" s="40"/>
      <c r="I57" s="38"/>
      <c r="J57" s="38"/>
      <c r="K57" s="38"/>
      <c r="L57" s="39"/>
      <c r="M57" s="22" t="str">
        <f ca="1">IF(H57="","",CHOOSE(MATCH($H57,IF($C57="男",INDIRECT(設定!Q103),INDIRECT(設定!R103)),1),0,1,2,3,4,5,6,7,8,9,10))</f>
        <v/>
      </c>
      <c r="N57" s="21" t="str">
        <f ca="1">IF(I57="","",CHOOSE(MATCH(I57,IF($C57="男",INDIRECT(設定!S103),INDIRECT(設定!T103)),1),0,1,2,3,4,5,6,7,8,9,10))</f>
        <v/>
      </c>
      <c r="O57" s="21" t="str">
        <f ca="1">IF(J57="","",CHOOSE(MATCH(J57,IF($C57="男",INDIRECT(設定!U103),INDIRECT(設定!V103)),1),0,1,2,3,4,5,6,7,8,9,10))</f>
        <v/>
      </c>
      <c r="P57" s="21" t="str">
        <f ca="1">IF(K57="","",CHOOSE(MATCH(K57,IF($C57="男",INDIRECT(設定!W103),INDIRECT(設定!X103)),1),0,1,2,3,4,5,6,7,8,9,10))</f>
        <v/>
      </c>
      <c r="Q57" s="51" t="str">
        <f ca="1">IF(L57="","",CHOOSE(MATCH(L57,IF($C57="男",INDIRECT(設定!Y103),INDIRECT(設定!Z103)),1),0,1,2,3,4,5,6,7,8,9,10))</f>
        <v/>
      </c>
      <c r="R57" s="24" t="str">
        <f t="shared" si="6"/>
        <v/>
      </c>
      <c r="S57" s="24" t="str">
        <f t="shared" si="7"/>
        <v/>
      </c>
      <c r="T57" s="24" t="str">
        <f>IF(R57="","",IF(R57=5,INDEX(設定!$A$2:$G$8,MATCH(S57,設定!$A$2:$A$8,1),MATCH(U57,設定!$A$2:$G$2,1)),IF(設定!AA103,INDEX(設定!$A$11:$G$17,MATCH(S57,設定!$A$11:$A$17,1),MATCH(U57,設定!$A$11:$G$11,1)),"-----")))</f>
        <v/>
      </c>
      <c r="U57" s="25" t="str">
        <f t="shared" si="8"/>
        <v/>
      </c>
      <c r="V57" s="23" t="str">
        <f t="shared" si="9"/>
        <v/>
      </c>
    </row>
    <row r="58" spans="1:22" ht="20.100000000000001" customHeight="1" thickBot="1">
      <c r="A58" s="26">
        <v>55</v>
      </c>
      <c r="B58" s="41"/>
      <c r="C58" s="42"/>
      <c r="D58" s="42"/>
      <c r="E58" s="27" t="str">
        <f t="shared" si="10"/>
        <v/>
      </c>
      <c r="F58" s="42"/>
      <c r="G58" s="43"/>
      <c r="H58" s="44"/>
      <c r="I58" s="42"/>
      <c r="J58" s="42"/>
      <c r="K58" s="42"/>
      <c r="L58" s="43"/>
      <c r="M58" s="28" t="str">
        <f ca="1">IF(H58="","",CHOOSE(MATCH($H58,IF($C58="男",INDIRECT(設定!Q104),INDIRECT(設定!R104)),1),0,1,2,3,4,5,6,7,8,9,10))</f>
        <v/>
      </c>
      <c r="N58" s="27" t="str">
        <f ca="1">IF(I58="","",CHOOSE(MATCH(I58,IF($C58="男",INDIRECT(設定!S104),INDIRECT(設定!T104)),1),0,1,2,3,4,5,6,7,8,9,10))</f>
        <v/>
      </c>
      <c r="O58" s="27" t="str">
        <f ca="1">IF(J58="","",CHOOSE(MATCH(J58,IF($C58="男",INDIRECT(設定!U104),INDIRECT(設定!V104)),1),0,1,2,3,4,5,6,7,8,9,10))</f>
        <v/>
      </c>
      <c r="P58" s="27" t="str">
        <f ca="1">IF(K58="","",CHOOSE(MATCH(K58,IF($C58="男",INDIRECT(設定!W104),INDIRECT(設定!X104)),1),0,1,2,3,4,5,6,7,8,9,10))</f>
        <v/>
      </c>
      <c r="Q58" s="52" t="str">
        <f ca="1">IF(L58="","",CHOOSE(MATCH(L58,IF($C58="男",INDIRECT(設定!Y104),INDIRECT(設定!Z104)),1),0,1,2,3,4,5,6,7,8,9,10))</f>
        <v/>
      </c>
      <c r="R58" s="30" t="str">
        <f t="shared" si="6"/>
        <v/>
      </c>
      <c r="S58" s="30" t="str">
        <f t="shared" si="7"/>
        <v/>
      </c>
      <c r="T58" s="30" t="str">
        <f>IF(R58="","",IF(R58=5,INDEX(設定!$A$2:$G$8,MATCH(S58,設定!$A$2:$A$8,1),MATCH(U58,設定!$A$2:$G$2,1)),IF(設定!AA104,INDEX(設定!$A$11:$G$17,MATCH(S58,設定!$A$11:$A$17,1),MATCH(U58,設定!$A$11:$G$11,1)),"-----")))</f>
        <v/>
      </c>
      <c r="U58" s="31" t="str">
        <f t="shared" si="8"/>
        <v/>
      </c>
      <c r="V58" s="29" t="str">
        <f t="shared" si="9"/>
        <v/>
      </c>
    </row>
    <row r="59" spans="1:22" ht="20.100000000000001" customHeight="1">
      <c r="A59" s="19">
        <v>56</v>
      </c>
      <c r="B59" s="33"/>
      <c r="C59" s="34"/>
      <c r="D59" s="34"/>
      <c r="E59" s="89" t="str">
        <f t="shared" si="10"/>
        <v/>
      </c>
      <c r="F59" s="34"/>
      <c r="G59" s="35"/>
      <c r="H59" s="36"/>
      <c r="I59" s="34"/>
      <c r="J59" s="34"/>
      <c r="K59" s="34"/>
      <c r="L59" s="35"/>
      <c r="M59" s="22" t="str">
        <f ca="1">IF(H59="","",CHOOSE(MATCH($H59,IF($C59="男",INDIRECT(設定!Q105),INDIRECT(設定!R105)),1),0,1,2,3,4,5,6,7,8,9,10))</f>
        <v/>
      </c>
      <c r="N59" s="21" t="str">
        <f ca="1">IF(I59="","",CHOOSE(MATCH(I59,IF($C59="男",INDIRECT(設定!S105),INDIRECT(設定!T105)),1),0,1,2,3,4,5,6,7,8,9,10))</f>
        <v/>
      </c>
      <c r="O59" s="21" t="str">
        <f ca="1">IF(J59="","",CHOOSE(MATCH(J59,IF($C59="男",INDIRECT(設定!U105),INDIRECT(設定!V105)),1),0,1,2,3,4,5,6,7,8,9,10))</f>
        <v/>
      </c>
      <c r="P59" s="21" t="str">
        <f ca="1">IF(K59="","",CHOOSE(MATCH(K59,IF($C59="男",INDIRECT(設定!W105),INDIRECT(設定!X105)),1),0,1,2,3,4,5,6,7,8,9,10))</f>
        <v/>
      </c>
      <c r="Q59" s="51" t="str">
        <f ca="1">IF(L59="","",CHOOSE(MATCH(L59,IF($C59="男",INDIRECT(設定!Y105),INDIRECT(設定!Z105)),1),0,1,2,3,4,5,6,7,8,9,10))</f>
        <v/>
      </c>
      <c r="R59" s="24" t="str">
        <f t="shared" si="6"/>
        <v/>
      </c>
      <c r="S59" s="24" t="str">
        <f t="shared" si="7"/>
        <v/>
      </c>
      <c r="T59" s="24" t="str">
        <f>IF(R59="","",IF(R59=5,INDEX(設定!$A$2:$G$8,MATCH(S59,設定!$A$2:$A$8,1),MATCH(U59,設定!$A$2:$G$2,1)),IF(設定!AA105,INDEX(設定!$A$11:$G$17,MATCH(S59,設定!$A$11:$A$17,1),MATCH(U59,設定!$A$11:$G$11,1)),"-----")))</f>
        <v/>
      </c>
      <c r="U59" s="25" t="str">
        <f t="shared" si="8"/>
        <v/>
      </c>
      <c r="V59" s="23" t="str">
        <f t="shared" si="9"/>
        <v/>
      </c>
    </row>
    <row r="60" spans="1:22" ht="20.100000000000001" customHeight="1">
      <c r="A60" s="20">
        <v>57</v>
      </c>
      <c r="B60" s="37"/>
      <c r="C60" s="38"/>
      <c r="D60" s="38"/>
      <c r="E60" s="21" t="str">
        <f t="shared" si="10"/>
        <v/>
      </c>
      <c r="F60" s="38"/>
      <c r="G60" s="39"/>
      <c r="H60" s="40"/>
      <c r="I60" s="38"/>
      <c r="J60" s="38"/>
      <c r="K60" s="38"/>
      <c r="L60" s="39"/>
      <c r="M60" s="22" t="str">
        <f ca="1">IF(H60="","",CHOOSE(MATCH($H60,IF($C60="男",INDIRECT(設定!Q106),INDIRECT(設定!R106)),1),0,1,2,3,4,5,6,7,8,9,10))</f>
        <v/>
      </c>
      <c r="N60" s="21" t="str">
        <f ca="1">IF(I60="","",CHOOSE(MATCH(I60,IF($C60="男",INDIRECT(設定!S106),INDIRECT(設定!T106)),1),0,1,2,3,4,5,6,7,8,9,10))</f>
        <v/>
      </c>
      <c r="O60" s="21" t="str">
        <f ca="1">IF(J60="","",CHOOSE(MATCH(J60,IF($C60="男",INDIRECT(設定!U106),INDIRECT(設定!V106)),1),0,1,2,3,4,5,6,7,8,9,10))</f>
        <v/>
      </c>
      <c r="P60" s="21" t="str">
        <f ca="1">IF(K60="","",CHOOSE(MATCH(K60,IF($C60="男",INDIRECT(設定!W106),INDIRECT(設定!X106)),1),0,1,2,3,4,5,6,7,8,9,10))</f>
        <v/>
      </c>
      <c r="Q60" s="51" t="str">
        <f ca="1">IF(L60="","",CHOOSE(MATCH(L60,IF($C60="男",INDIRECT(設定!Y106),INDIRECT(設定!Z106)),1),0,1,2,3,4,5,6,7,8,9,10))</f>
        <v/>
      </c>
      <c r="R60" s="24" t="str">
        <f t="shared" si="6"/>
        <v/>
      </c>
      <c r="S60" s="24" t="str">
        <f t="shared" si="7"/>
        <v/>
      </c>
      <c r="T60" s="24" t="str">
        <f>IF(R60="","",IF(R60=5,INDEX(設定!$A$2:$G$8,MATCH(S60,設定!$A$2:$A$8,1),MATCH(U60,設定!$A$2:$G$2,1)),IF(設定!AA106,INDEX(設定!$A$11:$G$17,MATCH(S60,設定!$A$11:$A$17,1),MATCH(U60,設定!$A$11:$G$11,1)),"-----")))</f>
        <v/>
      </c>
      <c r="U60" s="25" t="str">
        <f t="shared" si="8"/>
        <v/>
      </c>
      <c r="V60" s="23" t="str">
        <f t="shared" si="9"/>
        <v/>
      </c>
    </row>
    <row r="61" spans="1:22" ht="20.100000000000001" customHeight="1">
      <c r="A61" s="20">
        <v>58</v>
      </c>
      <c r="B61" s="37"/>
      <c r="C61" s="38"/>
      <c r="D61" s="38"/>
      <c r="E61" s="21" t="str">
        <f t="shared" si="10"/>
        <v/>
      </c>
      <c r="F61" s="38"/>
      <c r="G61" s="39"/>
      <c r="H61" s="40"/>
      <c r="I61" s="38"/>
      <c r="J61" s="38"/>
      <c r="K61" s="38"/>
      <c r="L61" s="39"/>
      <c r="M61" s="22" t="str">
        <f ca="1">IF(H61="","",CHOOSE(MATCH($H61,IF($C61="男",INDIRECT(設定!Q107),INDIRECT(設定!R107)),1),0,1,2,3,4,5,6,7,8,9,10))</f>
        <v/>
      </c>
      <c r="N61" s="21" t="str">
        <f ca="1">IF(I61="","",CHOOSE(MATCH(I61,IF($C61="男",INDIRECT(設定!S107),INDIRECT(設定!T107)),1),0,1,2,3,4,5,6,7,8,9,10))</f>
        <v/>
      </c>
      <c r="O61" s="21" t="str">
        <f ca="1">IF(J61="","",CHOOSE(MATCH(J61,IF($C61="男",INDIRECT(設定!U107),INDIRECT(設定!V107)),1),0,1,2,3,4,5,6,7,8,9,10))</f>
        <v/>
      </c>
      <c r="P61" s="21" t="str">
        <f ca="1">IF(K61="","",CHOOSE(MATCH(K61,IF($C61="男",INDIRECT(設定!W107),INDIRECT(設定!X107)),1),0,1,2,3,4,5,6,7,8,9,10))</f>
        <v/>
      </c>
      <c r="Q61" s="51" t="str">
        <f ca="1">IF(L61="","",CHOOSE(MATCH(L61,IF($C61="男",INDIRECT(設定!Y107),INDIRECT(設定!Z107)),1),0,1,2,3,4,5,6,7,8,9,10))</f>
        <v/>
      </c>
      <c r="R61" s="24" t="str">
        <f t="shared" si="6"/>
        <v/>
      </c>
      <c r="S61" s="24" t="str">
        <f t="shared" si="7"/>
        <v/>
      </c>
      <c r="T61" s="24" t="str">
        <f>IF(R61="","",IF(R61=5,INDEX(設定!$A$2:$G$8,MATCH(S61,設定!$A$2:$A$8,1),MATCH(U61,設定!$A$2:$G$2,1)),IF(設定!AA107,INDEX(設定!$A$11:$G$17,MATCH(S61,設定!$A$11:$A$17,1),MATCH(U61,設定!$A$11:$G$11,1)),"-----")))</f>
        <v/>
      </c>
      <c r="U61" s="25" t="str">
        <f t="shared" si="8"/>
        <v/>
      </c>
      <c r="V61" s="23" t="str">
        <f t="shared" si="9"/>
        <v/>
      </c>
    </row>
    <row r="62" spans="1:22" ht="20.100000000000001" customHeight="1">
      <c r="A62" s="20">
        <v>59</v>
      </c>
      <c r="B62" s="37"/>
      <c r="C62" s="38"/>
      <c r="D62" s="38"/>
      <c r="E62" s="21" t="str">
        <f t="shared" si="10"/>
        <v/>
      </c>
      <c r="F62" s="38"/>
      <c r="G62" s="39"/>
      <c r="H62" s="40"/>
      <c r="I62" s="38"/>
      <c r="J62" s="38"/>
      <c r="K62" s="38"/>
      <c r="L62" s="39"/>
      <c r="M62" s="22" t="str">
        <f ca="1">IF(H62="","",CHOOSE(MATCH($H62,IF($C62="男",INDIRECT(設定!Q108),INDIRECT(設定!R108)),1),0,1,2,3,4,5,6,7,8,9,10))</f>
        <v/>
      </c>
      <c r="N62" s="21" t="str">
        <f ca="1">IF(I62="","",CHOOSE(MATCH(I62,IF($C62="男",INDIRECT(設定!S108),INDIRECT(設定!T108)),1),0,1,2,3,4,5,6,7,8,9,10))</f>
        <v/>
      </c>
      <c r="O62" s="21" t="str">
        <f ca="1">IF(J62="","",CHOOSE(MATCH(J62,IF($C62="男",INDIRECT(設定!U108),INDIRECT(設定!V108)),1),0,1,2,3,4,5,6,7,8,9,10))</f>
        <v/>
      </c>
      <c r="P62" s="21" t="str">
        <f ca="1">IF(K62="","",CHOOSE(MATCH(K62,IF($C62="男",INDIRECT(設定!W108),INDIRECT(設定!X108)),1),0,1,2,3,4,5,6,7,8,9,10))</f>
        <v/>
      </c>
      <c r="Q62" s="51" t="str">
        <f ca="1">IF(L62="","",CHOOSE(MATCH(L62,IF($C62="男",INDIRECT(設定!Y108),INDIRECT(設定!Z108)),1),0,1,2,3,4,5,6,7,8,9,10))</f>
        <v/>
      </c>
      <c r="R62" s="24" t="str">
        <f t="shared" si="6"/>
        <v/>
      </c>
      <c r="S62" s="24" t="str">
        <f t="shared" si="7"/>
        <v/>
      </c>
      <c r="T62" s="24" t="str">
        <f>IF(R62="","",IF(R62=5,INDEX(設定!$A$2:$G$8,MATCH(S62,設定!$A$2:$A$8,1),MATCH(U62,設定!$A$2:$G$2,1)),IF(設定!AA108,INDEX(設定!$A$11:$G$17,MATCH(S62,設定!$A$11:$A$17,1),MATCH(U62,設定!$A$11:$G$11,1)),"-----")))</f>
        <v/>
      </c>
      <c r="U62" s="25" t="str">
        <f t="shared" si="8"/>
        <v/>
      </c>
      <c r="V62" s="23" t="str">
        <f t="shared" si="9"/>
        <v/>
      </c>
    </row>
    <row r="63" spans="1:22" ht="20.100000000000001" customHeight="1" thickBot="1">
      <c r="A63" s="26">
        <v>60</v>
      </c>
      <c r="B63" s="41"/>
      <c r="C63" s="42"/>
      <c r="D63" s="42"/>
      <c r="E63" s="27" t="str">
        <f t="shared" si="10"/>
        <v/>
      </c>
      <c r="F63" s="42"/>
      <c r="G63" s="43"/>
      <c r="H63" s="44"/>
      <c r="I63" s="42"/>
      <c r="J63" s="42"/>
      <c r="K63" s="42"/>
      <c r="L63" s="43"/>
      <c r="M63" s="28" t="str">
        <f ca="1">IF(H63="","",CHOOSE(MATCH($H63,IF($C63="男",INDIRECT(設定!Q109),INDIRECT(設定!R109)),1),0,1,2,3,4,5,6,7,8,9,10))</f>
        <v/>
      </c>
      <c r="N63" s="27" t="str">
        <f ca="1">IF(I63="","",CHOOSE(MATCH(I63,IF($C63="男",INDIRECT(設定!S109),INDIRECT(設定!T109)),1),0,1,2,3,4,5,6,7,8,9,10))</f>
        <v/>
      </c>
      <c r="O63" s="27" t="str">
        <f ca="1">IF(J63="","",CHOOSE(MATCH(J63,IF($C63="男",INDIRECT(設定!U109),INDIRECT(設定!V109)),1),0,1,2,3,4,5,6,7,8,9,10))</f>
        <v/>
      </c>
      <c r="P63" s="27" t="str">
        <f ca="1">IF(K63="","",CHOOSE(MATCH(K63,IF($C63="男",INDIRECT(設定!W109),INDIRECT(設定!X109)),1),0,1,2,3,4,5,6,7,8,9,10))</f>
        <v/>
      </c>
      <c r="Q63" s="52" t="str">
        <f ca="1">IF(L63="","",CHOOSE(MATCH(L63,IF($C63="男",INDIRECT(設定!Y109),INDIRECT(設定!Z109)),1),0,1,2,3,4,5,6,7,8,9,10))</f>
        <v/>
      </c>
      <c r="R63" s="30" t="str">
        <f t="shared" si="6"/>
        <v/>
      </c>
      <c r="S63" s="30" t="str">
        <f t="shared" si="7"/>
        <v/>
      </c>
      <c r="T63" s="30" t="str">
        <f>IF(R63="","",IF(R63=5,INDEX(設定!$A$2:$G$8,MATCH(S63,設定!$A$2:$A$8,1),MATCH(U63,設定!$A$2:$G$2,1)),IF(設定!AA109,INDEX(設定!$A$11:$G$17,MATCH(S63,設定!$A$11:$A$17,1),MATCH(U63,設定!$A$11:$G$11,1)),"-----")))</f>
        <v/>
      </c>
      <c r="U63" s="31" t="str">
        <f t="shared" si="8"/>
        <v/>
      </c>
      <c r="V63" s="29" t="str">
        <f t="shared" si="9"/>
        <v/>
      </c>
    </row>
    <row r="64" spans="1:22" ht="20.100000000000001" customHeight="1">
      <c r="A64" s="19">
        <v>61</v>
      </c>
      <c r="B64" s="33"/>
      <c r="C64" s="34"/>
      <c r="D64" s="34"/>
      <c r="E64" s="89" t="str">
        <f t="shared" si="10"/>
        <v/>
      </c>
      <c r="F64" s="34"/>
      <c r="G64" s="35"/>
      <c r="H64" s="36"/>
      <c r="I64" s="34"/>
      <c r="J64" s="34"/>
      <c r="K64" s="34"/>
      <c r="L64" s="35"/>
      <c r="M64" s="22" t="str">
        <f ca="1">IF(H64="","",CHOOSE(MATCH($H64,IF($C64="男",INDIRECT(設定!Q110),INDIRECT(設定!R110)),1),0,1,2,3,4,5,6,7,8,9,10))</f>
        <v/>
      </c>
      <c r="N64" s="21" t="str">
        <f ca="1">IF(I64="","",CHOOSE(MATCH(I64,IF($C64="男",INDIRECT(設定!S110),INDIRECT(設定!T110)),1),0,1,2,3,4,5,6,7,8,9,10))</f>
        <v/>
      </c>
      <c r="O64" s="21" t="str">
        <f ca="1">IF(J64="","",CHOOSE(MATCH(J64,IF($C64="男",INDIRECT(設定!U110),INDIRECT(設定!V110)),1),0,1,2,3,4,5,6,7,8,9,10))</f>
        <v/>
      </c>
      <c r="P64" s="21" t="str">
        <f ca="1">IF(K64="","",CHOOSE(MATCH(K64,IF($C64="男",INDIRECT(設定!W110),INDIRECT(設定!X110)),1),0,1,2,3,4,5,6,7,8,9,10))</f>
        <v/>
      </c>
      <c r="Q64" s="51" t="str">
        <f ca="1">IF(L64="","",CHOOSE(MATCH(L64,IF($C64="男",INDIRECT(設定!Y110),INDIRECT(設定!Z110)),1),0,1,2,3,4,5,6,7,8,9,10))</f>
        <v/>
      </c>
      <c r="R64" s="24" t="str">
        <f t="shared" si="6"/>
        <v/>
      </c>
      <c r="S64" s="24" t="str">
        <f t="shared" si="7"/>
        <v/>
      </c>
      <c r="T64" s="24" t="str">
        <f>IF(R64="","",IF(R64=5,INDEX(設定!$A$2:$G$8,MATCH(S64,設定!$A$2:$A$8,1),MATCH(U64,設定!$A$2:$G$2,1)),IF(設定!AA110,INDEX(設定!$A$11:$G$17,MATCH(S64,設定!$A$11:$A$17,1),MATCH(U64,設定!$A$11:$G$11,1)),"-----")))</f>
        <v/>
      </c>
      <c r="U64" s="25" t="str">
        <f t="shared" si="8"/>
        <v/>
      </c>
      <c r="V64" s="23" t="str">
        <f t="shared" si="9"/>
        <v/>
      </c>
    </row>
    <row r="65" spans="1:22" ht="20.100000000000001" customHeight="1">
      <c r="A65" s="20">
        <v>62</v>
      </c>
      <c r="B65" s="37"/>
      <c r="C65" s="38"/>
      <c r="D65" s="38"/>
      <c r="E65" s="21" t="str">
        <f t="shared" si="10"/>
        <v/>
      </c>
      <c r="F65" s="38"/>
      <c r="G65" s="39"/>
      <c r="H65" s="40"/>
      <c r="I65" s="38"/>
      <c r="J65" s="38"/>
      <c r="K65" s="38"/>
      <c r="L65" s="39"/>
      <c r="M65" s="22" t="str">
        <f ca="1">IF(H65="","",CHOOSE(MATCH($H65,IF($C65="男",INDIRECT(設定!Q111),INDIRECT(設定!R111)),1),0,1,2,3,4,5,6,7,8,9,10))</f>
        <v/>
      </c>
      <c r="N65" s="21" t="str">
        <f ca="1">IF(I65="","",CHOOSE(MATCH(I65,IF($C65="男",INDIRECT(設定!S111),INDIRECT(設定!T111)),1),0,1,2,3,4,5,6,7,8,9,10))</f>
        <v/>
      </c>
      <c r="O65" s="21" t="str">
        <f ca="1">IF(J65="","",CHOOSE(MATCH(J65,IF($C65="男",INDIRECT(設定!U111),INDIRECT(設定!V111)),1),0,1,2,3,4,5,6,7,8,9,10))</f>
        <v/>
      </c>
      <c r="P65" s="21" t="str">
        <f ca="1">IF(K65="","",CHOOSE(MATCH(K65,IF($C65="男",INDIRECT(設定!W111),INDIRECT(設定!X111)),1),0,1,2,3,4,5,6,7,8,9,10))</f>
        <v/>
      </c>
      <c r="Q65" s="51" t="str">
        <f ca="1">IF(L65="","",CHOOSE(MATCH(L65,IF($C65="男",INDIRECT(設定!Y111),INDIRECT(設定!Z111)),1),0,1,2,3,4,5,6,7,8,9,10))</f>
        <v/>
      </c>
      <c r="R65" s="24" t="str">
        <f t="shared" si="6"/>
        <v/>
      </c>
      <c r="S65" s="24" t="str">
        <f t="shared" si="7"/>
        <v/>
      </c>
      <c r="T65" s="24" t="str">
        <f>IF(R65="","",IF(R65=5,INDEX(設定!$A$2:$G$8,MATCH(S65,設定!$A$2:$A$8,1),MATCH(U65,設定!$A$2:$G$2,1)),IF(設定!AA111,INDEX(設定!$A$11:$G$17,MATCH(S65,設定!$A$11:$A$17,1),MATCH(U65,設定!$A$11:$G$11,1)),"-----")))</f>
        <v/>
      </c>
      <c r="U65" s="25" t="str">
        <f t="shared" si="8"/>
        <v/>
      </c>
      <c r="V65" s="23" t="str">
        <f t="shared" si="9"/>
        <v/>
      </c>
    </row>
    <row r="66" spans="1:22" ht="20.100000000000001" customHeight="1">
      <c r="A66" s="20">
        <v>63</v>
      </c>
      <c r="B66" s="37"/>
      <c r="C66" s="38"/>
      <c r="D66" s="38"/>
      <c r="E66" s="21" t="str">
        <f t="shared" si="10"/>
        <v/>
      </c>
      <c r="F66" s="38"/>
      <c r="G66" s="39"/>
      <c r="H66" s="40"/>
      <c r="I66" s="38"/>
      <c r="J66" s="38"/>
      <c r="K66" s="38"/>
      <c r="L66" s="39"/>
      <c r="M66" s="22" t="str">
        <f ca="1">IF(H66="","",CHOOSE(MATCH($H66,IF($C66="男",INDIRECT(設定!Q112),INDIRECT(設定!R112)),1),0,1,2,3,4,5,6,7,8,9,10))</f>
        <v/>
      </c>
      <c r="N66" s="21" t="str">
        <f ca="1">IF(I66="","",CHOOSE(MATCH(I66,IF($C66="男",INDIRECT(設定!S112),INDIRECT(設定!T112)),1),0,1,2,3,4,5,6,7,8,9,10))</f>
        <v/>
      </c>
      <c r="O66" s="21" t="str">
        <f ca="1">IF(J66="","",CHOOSE(MATCH(J66,IF($C66="男",INDIRECT(設定!U112),INDIRECT(設定!V112)),1),0,1,2,3,4,5,6,7,8,9,10))</f>
        <v/>
      </c>
      <c r="P66" s="21" t="str">
        <f ca="1">IF(K66="","",CHOOSE(MATCH(K66,IF($C66="男",INDIRECT(設定!W112),INDIRECT(設定!X112)),1),0,1,2,3,4,5,6,7,8,9,10))</f>
        <v/>
      </c>
      <c r="Q66" s="51" t="str">
        <f ca="1">IF(L66="","",CHOOSE(MATCH(L66,IF($C66="男",INDIRECT(設定!Y112),INDIRECT(設定!Z112)),1),0,1,2,3,4,5,6,7,8,9,10))</f>
        <v/>
      </c>
      <c r="R66" s="24" t="str">
        <f t="shared" si="6"/>
        <v/>
      </c>
      <c r="S66" s="24" t="str">
        <f t="shared" si="7"/>
        <v/>
      </c>
      <c r="T66" s="24" t="str">
        <f>IF(R66="","",IF(R66=5,INDEX(設定!$A$2:$G$8,MATCH(S66,設定!$A$2:$A$8,1),MATCH(U66,設定!$A$2:$G$2,1)),IF(設定!AA112,INDEX(設定!$A$11:$G$17,MATCH(S66,設定!$A$11:$A$17,1),MATCH(U66,設定!$A$11:$G$11,1)),"-----")))</f>
        <v/>
      </c>
      <c r="U66" s="25" t="str">
        <f t="shared" si="8"/>
        <v/>
      </c>
      <c r="V66" s="23" t="str">
        <f t="shared" si="9"/>
        <v/>
      </c>
    </row>
    <row r="67" spans="1:22" ht="20.100000000000001" customHeight="1">
      <c r="A67" s="20">
        <v>64</v>
      </c>
      <c r="B67" s="37"/>
      <c r="C67" s="38"/>
      <c r="D67" s="38"/>
      <c r="E67" s="21" t="str">
        <f t="shared" si="10"/>
        <v/>
      </c>
      <c r="F67" s="38"/>
      <c r="G67" s="39"/>
      <c r="H67" s="40"/>
      <c r="I67" s="38"/>
      <c r="J67" s="38"/>
      <c r="K67" s="38"/>
      <c r="L67" s="39"/>
      <c r="M67" s="22" t="str">
        <f ca="1">IF(H67="","",CHOOSE(MATCH($H67,IF($C67="男",INDIRECT(設定!Q113),INDIRECT(設定!R113)),1),0,1,2,3,4,5,6,7,8,9,10))</f>
        <v/>
      </c>
      <c r="N67" s="21" t="str">
        <f ca="1">IF(I67="","",CHOOSE(MATCH(I67,IF($C67="男",INDIRECT(設定!S113),INDIRECT(設定!T113)),1),0,1,2,3,4,5,6,7,8,9,10))</f>
        <v/>
      </c>
      <c r="O67" s="21" t="str">
        <f ca="1">IF(J67="","",CHOOSE(MATCH(J67,IF($C67="男",INDIRECT(設定!U113),INDIRECT(設定!V113)),1),0,1,2,3,4,5,6,7,8,9,10))</f>
        <v/>
      </c>
      <c r="P67" s="21" t="str">
        <f ca="1">IF(K67="","",CHOOSE(MATCH(K67,IF($C67="男",INDIRECT(設定!W113),INDIRECT(設定!X113)),1),0,1,2,3,4,5,6,7,8,9,10))</f>
        <v/>
      </c>
      <c r="Q67" s="51" t="str">
        <f ca="1">IF(L67="","",CHOOSE(MATCH(L67,IF($C67="男",INDIRECT(設定!Y113),INDIRECT(設定!Z113)),1),0,1,2,3,4,5,6,7,8,9,10))</f>
        <v/>
      </c>
      <c r="R67" s="24" t="str">
        <f t="shared" si="6"/>
        <v/>
      </c>
      <c r="S67" s="24" t="str">
        <f t="shared" si="7"/>
        <v/>
      </c>
      <c r="T67" s="24" t="str">
        <f>IF(R67="","",IF(R67=5,INDEX(設定!$A$2:$G$8,MATCH(S67,設定!$A$2:$A$8,1),MATCH(U67,設定!$A$2:$G$2,1)),IF(設定!AA113,INDEX(設定!$A$11:$G$17,MATCH(S67,設定!$A$11:$A$17,1),MATCH(U67,設定!$A$11:$G$11,1)),"-----")))</f>
        <v/>
      </c>
      <c r="U67" s="25" t="str">
        <f t="shared" si="8"/>
        <v/>
      </c>
      <c r="V67" s="23" t="str">
        <f t="shared" si="9"/>
        <v/>
      </c>
    </row>
    <row r="68" spans="1:22" ht="20.100000000000001" customHeight="1" thickBot="1">
      <c r="A68" s="26">
        <v>65</v>
      </c>
      <c r="B68" s="41"/>
      <c r="C68" s="42"/>
      <c r="D68" s="42"/>
      <c r="E68" s="27" t="str">
        <f t="shared" si="10"/>
        <v/>
      </c>
      <c r="F68" s="42"/>
      <c r="G68" s="43"/>
      <c r="H68" s="44"/>
      <c r="I68" s="42"/>
      <c r="J68" s="42"/>
      <c r="K68" s="42"/>
      <c r="L68" s="43"/>
      <c r="M68" s="28" t="str">
        <f ca="1">IF(H68="","",CHOOSE(MATCH($H68,IF($C68="男",INDIRECT(設定!Q114),INDIRECT(設定!R114)),1),0,1,2,3,4,5,6,7,8,9,10))</f>
        <v/>
      </c>
      <c r="N68" s="27" t="str">
        <f ca="1">IF(I68="","",CHOOSE(MATCH(I68,IF($C68="男",INDIRECT(設定!S114),INDIRECT(設定!T114)),1),0,1,2,3,4,5,6,7,8,9,10))</f>
        <v/>
      </c>
      <c r="O68" s="27" t="str">
        <f ca="1">IF(J68="","",CHOOSE(MATCH(J68,IF($C68="男",INDIRECT(設定!U114),INDIRECT(設定!V114)),1),0,1,2,3,4,5,6,7,8,9,10))</f>
        <v/>
      </c>
      <c r="P68" s="27" t="str">
        <f ca="1">IF(K68="","",CHOOSE(MATCH(K68,IF($C68="男",INDIRECT(設定!W114),INDIRECT(設定!X114)),1),0,1,2,3,4,5,6,7,8,9,10))</f>
        <v/>
      </c>
      <c r="Q68" s="52" t="str">
        <f ca="1">IF(L68="","",CHOOSE(MATCH(L68,IF($C68="男",INDIRECT(設定!Y114),INDIRECT(設定!Z114)),1),0,1,2,3,4,5,6,7,8,9,10))</f>
        <v/>
      </c>
      <c r="R68" s="30" t="str">
        <f t="shared" ref="R68:R99" si="11">IF(B68="","",COUNT(M68:Q68))</f>
        <v/>
      </c>
      <c r="S68" s="30" t="str">
        <f t="shared" ref="S68:S103" si="12">IF(B68="","",SUM(M68:Q68))</f>
        <v/>
      </c>
      <c r="T68" s="30" t="str">
        <f>IF(R68="","",IF(R68=5,INDEX(設定!$A$2:$G$8,MATCH(S68,設定!$A$2:$A$8,1),MATCH(U68,設定!$A$2:$G$2,1)),IF(設定!AA114,INDEX(設定!$A$11:$G$17,MATCH(S68,設定!$A$11:$A$17,1),MATCH(U68,設定!$A$11:$G$11,1)),"-----")))</f>
        <v/>
      </c>
      <c r="U68" s="31" t="str">
        <f t="shared" ref="U68:U103" si="13">IF(B68="","",MIN(M68:Q68))</f>
        <v/>
      </c>
      <c r="V68" s="29" t="str">
        <f t="shared" ref="V68:V103" si="14">IF(B68="","",MAX(M68:Q68))</f>
        <v/>
      </c>
    </row>
    <row r="69" spans="1:22" ht="20.100000000000001" customHeight="1">
      <c r="A69" s="19">
        <v>66</v>
      </c>
      <c r="B69" s="33"/>
      <c r="C69" s="34"/>
      <c r="D69" s="34"/>
      <c r="E69" s="89" t="str">
        <f t="shared" si="10"/>
        <v/>
      </c>
      <c r="F69" s="34"/>
      <c r="G69" s="35"/>
      <c r="H69" s="36"/>
      <c r="I69" s="34"/>
      <c r="J69" s="34"/>
      <c r="K69" s="34"/>
      <c r="L69" s="35"/>
      <c r="M69" s="22" t="str">
        <f ca="1">IF(H69="","",CHOOSE(MATCH($H69,IF($C69="男",INDIRECT(設定!Q115),INDIRECT(設定!R115)),1),0,1,2,3,4,5,6,7,8,9,10))</f>
        <v/>
      </c>
      <c r="N69" s="21" t="str">
        <f ca="1">IF(I69="","",CHOOSE(MATCH(I69,IF($C69="男",INDIRECT(設定!S115),INDIRECT(設定!T115)),1),0,1,2,3,4,5,6,7,8,9,10))</f>
        <v/>
      </c>
      <c r="O69" s="21" t="str">
        <f ca="1">IF(J69="","",CHOOSE(MATCH(J69,IF($C69="男",INDIRECT(設定!U115),INDIRECT(設定!V115)),1),0,1,2,3,4,5,6,7,8,9,10))</f>
        <v/>
      </c>
      <c r="P69" s="21" t="str">
        <f ca="1">IF(K69="","",CHOOSE(MATCH(K69,IF($C69="男",INDIRECT(設定!W115),INDIRECT(設定!X115)),1),0,1,2,3,4,5,6,7,8,9,10))</f>
        <v/>
      </c>
      <c r="Q69" s="51" t="str">
        <f ca="1">IF(L69="","",CHOOSE(MATCH(L69,IF($C69="男",INDIRECT(設定!Y115),INDIRECT(設定!Z115)),1),0,1,2,3,4,5,6,7,8,9,10))</f>
        <v/>
      </c>
      <c r="R69" s="24" t="str">
        <f t="shared" si="11"/>
        <v/>
      </c>
      <c r="S69" s="24" t="str">
        <f t="shared" si="12"/>
        <v/>
      </c>
      <c r="T69" s="24" t="str">
        <f>IF(R69="","",IF(R69=5,INDEX(設定!$A$2:$G$8,MATCH(S69,設定!$A$2:$A$8,1),MATCH(U69,設定!$A$2:$G$2,1)),IF(設定!AA115,INDEX(設定!$A$11:$G$17,MATCH(S69,設定!$A$11:$A$17,1),MATCH(U69,設定!$A$11:$G$11,1)),"-----")))</f>
        <v/>
      </c>
      <c r="U69" s="25" t="str">
        <f t="shared" si="13"/>
        <v/>
      </c>
      <c r="V69" s="23" t="str">
        <f t="shared" si="14"/>
        <v/>
      </c>
    </row>
    <row r="70" spans="1:22" ht="20.100000000000001" customHeight="1">
      <c r="A70" s="20">
        <v>67</v>
      </c>
      <c r="B70" s="37"/>
      <c r="C70" s="38"/>
      <c r="D70" s="38"/>
      <c r="E70" s="21" t="str">
        <f t="shared" si="10"/>
        <v/>
      </c>
      <c r="F70" s="38"/>
      <c r="G70" s="39"/>
      <c r="H70" s="40"/>
      <c r="I70" s="38"/>
      <c r="J70" s="38"/>
      <c r="K70" s="38"/>
      <c r="L70" s="39"/>
      <c r="M70" s="22" t="str">
        <f ca="1">IF(H70="","",CHOOSE(MATCH($H70,IF($C70="男",INDIRECT(設定!Q116),INDIRECT(設定!R116)),1),0,1,2,3,4,5,6,7,8,9,10))</f>
        <v/>
      </c>
      <c r="N70" s="21" t="str">
        <f ca="1">IF(I70="","",CHOOSE(MATCH(I70,IF($C70="男",INDIRECT(設定!S116),INDIRECT(設定!T116)),1),0,1,2,3,4,5,6,7,8,9,10))</f>
        <v/>
      </c>
      <c r="O70" s="21" t="str">
        <f ca="1">IF(J70="","",CHOOSE(MATCH(J70,IF($C70="男",INDIRECT(設定!U116),INDIRECT(設定!V116)),1),0,1,2,3,4,5,6,7,8,9,10))</f>
        <v/>
      </c>
      <c r="P70" s="21" t="str">
        <f ca="1">IF(K70="","",CHOOSE(MATCH(K70,IF($C70="男",INDIRECT(設定!W116),INDIRECT(設定!X116)),1),0,1,2,3,4,5,6,7,8,9,10))</f>
        <v/>
      </c>
      <c r="Q70" s="51" t="str">
        <f ca="1">IF(L70="","",CHOOSE(MATCH(L70,IF($C70="男",INDIRECT(設定!Y116),INDIRECT(設定!Z116)),1),0,1,2,3,4,5,6,7,8,9,10))</f>
        <v/>
      </c>
      <c r="R70" s="24" t="str">
        <f t="shared" si="11"/>
        <v/>
      </c>
      <c r="S70" s="24" t="str">
        <f t="shared" si="12"/>
        <v/>
      </c>
      <c r="T70" s="24" t="str">
        <f>IF(R70="","",IF(R70=5,INDEX(設定!$A$2:$G$8,MATCH(S70,設定!$A$2:$A$8,1),MATCH(U70,設定!$A$2:$G$2,1)),IF(設定!AA116,INDEX(設定!$A$11:$G$17,MATCH(S70,設定!$A$11:$A$17,1),MATCH(U70,設定!$A$11:$G$11,1)),"-----")))</f>
        <v/>
      </c>
      <c r="U70" s="25" t="str">
        <f t="shared" si="13"/>
        <v/>
      </c>
      <c r="V70" s="23" t="str">
        <f t="shared" si="14"/>
        <v/>
      </c>
    </row>
    <row r="71" spans="1:22" ht="20.100000000000001" customHeight="1">
      <c r="A71" s="20">
        <v>68</v>
      </c>
      <c r="B71" s="37"/>
      <c r="C71" s="38"/>
      <c r="D71" s="38"/>
      <c r="E71" s="21" t="str">
        <f t="shared" ref="E71:E94" si="15">IF(D71="","",IF(D71&lt;=12,"小学生","中学生"))</f>
        <v/>
      </c>
      <c r="F71" s="38"/>
      <c r="G71" s="39"/>
      <c r="H71" s="40"/>
      <c r="I71" s="38"/>
      <c r="J71" s="38"/>
      <c r="K71" s="38"/>
      <c r="L71" s="39"/>
      <c r="M71" s="22" t="str">
        <f ca="1">IF(H71="","",CHOOSE(MATCH($H71,IF($C71="男",INDIRECT(設定!Q117),INDIRECT(設定!R117)),1),0,1,2,3,4,5,6,7,8,9,10))</f>
        <v/>
      </c>
      <c r="N71" s="21" t="str">
        <f ca="1">IF(I71="","",CHOOSE(MATCH(I71,IF($C71="男",INDIRECT(設定!S117),INDIRECT(設定!T117)),1),0,1,2,3,4,5,6,7,8,9,10))</f>
        <v/>
      </c>
      <c r="O71" s="21" t="str">
        <f ca="1">IF(J71="","",CHOOSE(MATCH(J71,IF($C71="男",INDIRECT(設定!U117),INDIRECT(設定!V117)),1),0,1,2,3,4,5,6,7,8,9,10))</f>
        <v/>
      </c>
      <c r="P71" s="21" t="str">
        <f ca="1">IF(K71="","",CHOOSE(MATCH(K71,IF($C71="男",INDIRECT(設定!W117),INDIRECT(設定!X117)),1),0,1,2,3,4,5,6,7,8,9,10))</f>
        <v/>
      </c>
      <c r="Q71" s="51" t="str">
        <f ca="1">IF(L71="","",CHOOSE(MATCH(L71,IF($C71="男",INDIRECT(設定!Y117),INDIRECT(設定!Z117)),1),0,1,2,3,4,5,6,7,8,9,10))</f>
        <v/>
      </c>
      <c r="R71" s="24" t="str">
        <f t="shared" si="11"/>
        <v/>
      </c>
      <c r="S71" s="24" t="str">
        <f t="shared" si="12"/>
        <v/>
      </c>
      <c r="T71" s="24" t="str">
        <f>IF(R71="","",IF(R71=5,INDEX(設定!$A$2:$G$8,MATCH(S71,設定!$A$2:$A$8,1),MATCH(U71,設定!$A$2:$G$2,1)),IF(設定!AA117,INDEX(設定!$A$11:$G$17,MATCH(S71,設定!$A$11:$A$17,1),MATCH(U71,設定!$A$11:$G$11,1)),"-----")))</f>
        <v/>
      </c>
      <c r="U71" s="25" t="str">
        <f t="shared" si="13"/>
        <v/>
      </c>
      <c r="V71" s="23" t="str">
        <f t="shared" si="14"/>
        <v/>
      </c>
    </row>
    <row r="72" spans="1:22" ht="20.100000000000001" customHeight="1">
      <c r="A72" s="20">
        <v>69</v>
      </c>
      <c r="B72" s="37"/>
      <c r="C72" s="38"/>
      <c r="D72" s="38"/>
      <c r="E72" s="21" t="str">
        <f t="shared" si="15"/>
        <v/>
      </c>
      <c r="F72" s="38"/>
      <c r="G72" s="39"/>
      <c r="H72" s="40"/>
      <c r="I72" s="38"/>
      <c r="J72" s="38"/>
      <c r="K72" s="38"/>
      <c r="L72" s="39"/>
      <c r="M72" s="22" t="str">
        <f ca="1">IF(H72="","",CHOOSE(MATCH($H72,IF($C72="男",INDIRECT(設定!Q118),INDIRECT(設定!R118)),1),0,1,2,3,4,5,6,7,8,9,10))</f>
        <v/>
      </c>
      <c r="N72" s="21" t="str">
        <f ca="1">IF(I72="","",CHOOSE(MATCH(I72,IF($C72="男",INDIRECT(設定!S118),INDIRECT(設定!T118)),1),0,1,2,3,4,5,6,7,8,9,10))</f>
        <v/>
      </c>
      <c r="O72" s="21" t="str">
        <f ca="1">IF(J72="","",CHOOSE(MATCH(J72,IF($C72="男",INDIRECT(設定!U118),INDIRECT(設定!V118)),1),0,1,2,3,4,5,6,7,8,9,10))</f>
        <v/>
      </c>
      <c r="P72" s="21" t="str">
        <f ca="1">IF(K72="","",CHOOSE(MATCH(K72,IF($C72="男",INDIRECT(設定!W118),INDIRECT(設定!X118)),1),0,1,2,3,4,5,6,7,8,9,10))</f>
        <v/>
      </c>
      <c r="Q72" s="51" t="str">
        <f ca="1">IF(L72="","",CHOOSE(MATCH(L72,IF($C72="男",INDIRECT(設定!Y118),INDIRECT(設定!Z118)),1),0,1,2,3,4,5,6,7,8,9,10))</f>
        <v/>
      </c>
      <c r="R72" s="24" t="str">
        <f t="shared" si="11"/>
        <v/>
      </c>
      <c r="S72" s="24" t="str">
        <f t="shared" si="12"/>
        <v/>
      </c>
      <c r="T72" s="24" t="str">
        <f>IF(R72="","",IF(R72=5,INDEX(設定!$A$2:$G$8,MATCH(S72,設定!$A$2:$A$8,1),MATCH(U72,設定!$A$2:$G$2,1)),IF(設定!AA118,INDEX(設定!$A$11:$G$17,MATCH(S72,設定!$A$11:$A$17,1),MATCH(U72,設定!$A$11:$G$11,1)),"-----")))</f>
        <v/>
      </c>
      <c r="U72" s="25" t="str">
        <f t="shared" si="13"/>
        <v/>
      </c>
      <c r="V72" s="23" t="str">
        <f t="shared" si="14"/>
        <v/>
      </c>
    </row>
    <row r="73" spans="1:22" ht="20.100000000000001" customHeight="1" thickBot="1">
      <c r="A73" s="26">
        <v>70</v>
      </c>
      <c r="B73" s="41"/>
      <c r="C73" s="42"/>
      <c r="D73" s="42"/>
      <c r="E73" s="27" t="str">
        <f t="shared" si="15"/>
        <v/>
      </c>
      <c r="F73" s="42"/>
      <c r="G73" s="43"/>
      <c r="H73" s="44"/>
      <c r="I73" s="42"/>
      <c r="J73" s="42"/>
      <c r="K73" s="42"/>
      <c r="L73" s="43"/>
      <c r="M73" s="28" t="str">
        <f ca="1">IF(H73="","",CHOOSE(MATCH($H73,IF($C73="男",INDIRECT(設定!Q119),INDIRECT(設定!R119)),1),0,1,2,3,4,5,6,7,8,9,10))</f>
        <v/>
      </c>
      <c r="N73" s="27" t="str">
        <f ca="1">IF(I73="","",CHOOSE(MATCH(I73,IF($C73="男",INDIRECT(設定!S119),INDIRECT(設定!T119)),1),0,1,2,3,4,5,6,7,8,9,10))</f>
        <v/>
      </c>
      <c r="O73" s="27" t="str">
        <f ca="1">IF(J73="","",CHOOSE(MATCH(J73,IF($C73="男",INDIRECT(設定!U119),INDIRECT(設定!V119)),1),0,1,2,3,4,5,6,7,8,9,10))</f>
        <v/>
      </c>
      <c r="P73" s="27" t="str">
        <f ca="1">IF(K73="","",CHOOSE(MATCH(K73,IF($C73="男",INDIRECT(設定!W119),INDIRECT(設定!X119)),1),0,1,2,3,4,5,6,7,8,9,10))</f>
        <v/>
      </c>
      <c r="Q73" s="52" t="str">
        <f ca="1">IF(L73="","",CHOOSE(MATCH(L73,IF($C73="男",INDIRECT(設定!Y119),INDIRECT(設定!Z119)),1),0,1,2,3,4,5,6,7,8,9,10))</f>
        <v/>
      </c>
      <c r="R73" s="30" t="str">
        <f t="shared" si="11"/>
        <v/>
      </c>
      <c r="S73" s="30" t="str">
        <f t="shared" si="12"/>
        <v/>
      </c>
      <c r="T73" s="30" t="str">
        <f>IF(R73="","",IF(R73=5,INDEX(設定!$A$2:$G$8,MATCH(S73,設定!$A$2:$A$8,1),MATCH(U73,設定!$A$2:$G$2,1)),IF(設定!AA119,INDEX(設定!$A$11:$G$17,MATCH(S73,設定!$A$11:$A$17,1),MATCH(U73,設定!$A$11:$G$11,1)),"-----")))</f>
        <v/>
      </c>
      <c r="U73" s="31" t="str">
        <f t="shared" si="13"/>
        <v/>
      </c>
      <c r="V73" s="29" t="str">
        <f t="shared" si="14"/>
        <v/>
      </c>
    </row>
    <row r="74" spans="1:22" ht="20.100000000000001" customHeight="1">
      <c r="A74" s="19">
        <v>71</v>
      </c>
      <c r="B74" s="33"/>
      <c r="C74" s="34"/>
      <c r="D74" s="34"/>
      <c r="E74" s="89" t="str">
        <f t="shared" si="15"/>
        <v/>
      </c>
      <c r="F74" s="34"/>
      <c r="G74" s="35"/>
      <c r="H74" s="36"/>
      <c r="I74" s="34"/>
      <c r="J74" s="34"/>
      <c r="K74" s="34"/>
      <c r="L74" s="35"/>
      <c r="M74" s="22" t="str">
        <f ca="1">IF(H74="","",CHOOSE(MATCH($H74,IF($C74="男",INDIRECT(設定!Q120),INDIRECT(設定!R120)),1),0,1,2,3,4,5,6,7,8,9,10))</f>
        <v/>
      </c>
      <c r="N74" s="21" t="str">
        <f ca="1">IF(I74="","",CHOOSE(MATCH(I74,IF($C74="男",INDIRECT(設定!S120),INDIRECT(設定!T120)),1),0,1,2,3,4,5,6,7,8,9,10))</f>
        <v/>
      </c>
      <c r="O74" s="21" t="str">
        <f ca="1">IF(J74="","",CHOOSE(MATCH(J74,IF($C74="男",INDIRECT(設定!U120),INDIRECT(設定!V120)),1),0,1,2,3,4,5,6,7,8,9,10))</f>
        <v/>
      </c>
      <c r="P74" s="21" t="str">
        <f ca="1">IF(K74="","",CHOOSE(MATCH(K74,IF($C74="男",INDIRECT(設定!W120),INDIRECT(設定!X120)),1),0,1,2,3,4,5,6,7,8,9,10))</f>
        <v/>
      </c>
      <c r="Q74" s="51" t="str">
        <f ca="1">IF(L74="","",CHOOSE(MATCH(L74,IF($C74="男",INDIRECT(設定!Y120),INDIRECT(設定!Z120)),1),0,1,2,3,4,5,6,7,8,9,10))</f>
        <v/>
      </c>
      <c r="R74" s="24" t="str">
        <f t="shared" si="11"/>
        <v/>
      </c>
      <c r="S74" s="24" t="str">
        <f t="shared" si="12"/>
        <v/>
      </c>
      <c r="T74" s="24" t="str">
        <f>IF(R74="","",IF(R74=5,INDEX(設定!$A$2:$G$8,MATCH(S74,設定!$A$2:$A$8,1),MATCH(U74,設定!$A$2:$G$2,1)),IF(設定!AA120,INDEX(設定!$A$11:$G$17,MATCH(S74,設定!$A$11:$A$17,1),MATCH(U74,設定!$A$11:$G$11,1)),"-----")))</f>
        <v/>
      </c>
      <c r="U74" s="25" t="str">
        <f t="shared" si="13"/>
        <v/>
      </c>
      <c r="V74" s="23" t="str">
        <f t="shared" si="14"/>
        <v/>
      </c>
    </row>
    <row r="75" spans="1:22" ht="20.100000000000001" customHeight="1">
      <c r="A75" s="20">
        <v>72</v>
      </c>
      <c r="B75" s="37"/>
      <c r="C75" s="38"/>
      <c r="D75" s="38"/>
      <c r="E75" s="21" t="str">
        <f t="shared" si="15"/>
        <v/>
      </c>
      <c r="F75" s="38"/>
      <c r="G75" s="39"/>
      <c r="H75" s="40"/>
      <c r="I75" s="38"/>
      <c r="J75" s="38"/>
      <c r="K75" s="38"/>
      <c r="L75" s="39"/>
      <c r="M75" s="22" t="str">
        <f ca="1">IF(H75="","",CHOOSE(MATCH($H75,IF($C75="男",INDIRECT(設定!Q121),INDIRECT(設定!R121)),1),0,1,2,3,4,5,6,7,8,9,10))</f>
        <v/>
      </c>
      <c r="N75" s="21" t="str">
        <f ca="1">IF(I75="","",CHOOSE(MATCH(I75,IF($C75="男",INDIRECT(設定!S121),INDIRECT(設定!T121)),1),0,1,2,3,4,5,6,7,8,9,10))</f>
        <v/>
      </c>
      <c r="O75" s="21" t="str">
        <f ca="1">IF(J75="","",CHOOSE(MATCH(J75,IF($C75="男",INDIRECT(設定!U121),INDIRECT(設定!V121)),1),0,1,2,3,4,5,6,7,8,9,10))</f>
        <v/>
      </c>
      <c r="P75" s="21" t="str">
        <f ca="1">IF(K75="","",CHOOSE(MATCH(K75,IF($C75="男",INDIRECT(設定!W121),INDIRECT(設定!X121)),1),0,1,2,3,4,5,6,7,8,9,10))</f>
        <v/>
      </c>
      <c r="Q75" s="51" t="str">
        <f ca="1">IF(L75="","",CHOOSE(MATCH(L75,IF($C75="男",INDIRECT(設定!Y121),INDIRECT(設定!Z121)),1),0,1,2,3,4,5,6,7,8,9,10))</f>
        <v/>
      </c>
      <c r="R75" s="24" t="str">
        <f t="shared" si="11"/>
        <v/>
      </c>
      <c r="S75" s="24" t="str">
        <f t="shared" si="12"/>
        <v/>
      </c>
      <c r="T75" s="24" t="str">
        <f>IF(R75="","",IF(R75=5,INDEX(設定!$A$2:$G$8,MATCH(S75,設定!$A$2:$A$8,1),MATCH(U75,設定!$A$2:$G$2,1)),IF(設定!AA121,INDEX(設定!$A$11:$G$17,MATCH(S75,設定!$A$11:$A$17,1),MATCH(U75,設定!$A$11:$G$11,1)),"-----")))</f>
        <v/>
      </c>
      <c r="U75" s="25" t="str">
        <f t="shared" si="13"/>
        <v/>
      </c>
      <c r="V75" s="23" t="str">
        <f t="shared" si="14"/>
        <v/>
      </c>
    </row>
    <row r="76" spans="1:22" ht="20.100000000000001" customHeight="1">
      <c r="A76" s="20">
        <v>73</v>
      </c>
      <c r="B76" s="37"/>
      <c r="C76" s="38"/>
      <c r="D76" s="38"/>
      <c r="E76" s="21" t="str">
        <f t="shared" si="15"/>
        <v/>
      </c>
      <c r="F76" s="38"/>
      <c r="G76" s="39"/>
      <c r="H76" s="40"/>
      <c r="I76" s="38"/>
      <c r="J76" s="38"/>
      <c r="K76" s="38"/>
      <c r="L76" s="39"/>
      <c r="M76" s="22" t="str">
        <f ca="1">IF(H76="","",CHOOSE(MATCH($H76,IF($C76="男",INDIRECT(設定!Q122),INDIRECT(設定!R122)),1),0,1,2,3,4,5,6,7,8,9,10))</f>
        <v/>
      </c>
      <c r="N76" s="21" t="str">
        <f ca="1">IF(I76="","",CHOOSE(MATCH(I76,IF($C76="男",INDIRECT(設定!S122),INDIRECT(設定!T122)),1),0,1,2,3,4,5,6,7,8,9,10))</f>
        <v/>
      </c>
      <c r="O76" s="21" t="str">
        <f ca="1">IF(J76="","",CHOOSE(MATCH(J76,IF($C76="男",INDIRECT(設定!U122),INDIRECT(設定!V122)),1),0,1,2,3,4,5,6,7,8,9,10))</f>
        <v/>
      </c>
      <c r="P76" s="21" t="str">
        <f ca="1">IF(K76="","",CHOOSE(MATCH(K76,IF($C76="男",INDIRECT(設定!W122),INDIRECT(設定!X122)),1),0,1,2,3,4,5,6,7,8,9,10))</f>
        <v/>
      </c>
      <c r="Q76" s="51" t="str">
        <f ca="1">IF(L76="","",CHOOSE(MATCH(L76,IF($C76="男",INDIRECT(設定!Y122),INDIRECT(設定!Z122)),1),0,1,2,3,4,5,6,7,8,9,10))</f>
        <v/>
      </c>
      <c r="R76" s="24" t="str">
        <f t="shared" si="11"/>
        <v/>
      </c>
      <c r="S76" s="24" t="str">
        <f t="shared" si="12"/>
        <v/>
      </c>
      <c r="T76" s="24" t="str">
        <f>IF(R76="","",IF(R76=5,INDEX(設定!$A$2:$G$8,MATCH(S76,設定!$A$2:$A$8,1),MATCH(U76,設定!$A$2:$G$2,1)),IF(設定!AA122,INDEX(設定!$A$11:$G$17,MATCH(S76,設定!$A$11:$A$17,1),MATCH(U76,設定!$A$11:$G$11,1)),"-----")))</f>
        <v/>
      </c>
      <c r="U76" s="25" t="str">
        <f t="shared" si="13"/>
        <v/>
      </c>
      <c r="V76" s="23" t="str">
        <f t="shared" si="14"/>
        <v/>
      </c>
    </row>
    <row r="77" spans="1:22" ht="20.100000000000001" customHeight="1">
      <c r="A77" s="20">
        <v>74</v>
      </c>
      <c r="B77" s="37"/>
      <c r="C77" s="38"/>
      <c r="D77" s="38"/>
      <c r="E77" s="21" t="str">
        <f t="shared" si="15"/>
        <v/>
      </c>
      <c r="F77" s="38"/>
      <c r="G77" s="39"/>
      <c r="H77" s="40"/>
      <c r="I77" s="38"/>
      <c r="J77" s="38"/>
      <c r="K77" s="38"/>
      <c r="L77" s="39"/>
      <c r="M77" s="22" t="str">
        <f ca="1">IF(H77="","",CHOOSE(MATCH($H77,IF($C77="男",INDIRECT(設定!Q123),INDIRECT(設定!R123)),1),0,1,2,3,4,5,6,7,8,9,10))</f>
        <v/>
      </c>
      <c r="N77" s="21" t="str">
        <f ca="1">IF(I77="","",CHOOSE(MATCH(I77,IF($C77="男",INDIRECT(設定!S123),INDIRECT(設定!T123)),1),0,1,2,3,4,5,6,7,8,9,10))</f>
        <v/>
      </c>
      <c r="O77" s="21" t="str">
        <f ca="1">IF(J77="","",CHOOSE(MATCH(J77,IF($C77="男",INDIRECT(設定!U123),INDIRECT(設定!V123)),1),0,1,2,3,4,5,6,7,8,9,10))</f>
        <v/>
      </c>
      <c r="P77" s="21" t="str">
        <f ca="1">IF(K77="","",CHOOSE(MATCH(K77,IF($C77="男",INDIRECT(設定!W123),INDIRECT(設定!X123)),1),0,1,2,3,4,5,6,7,8,9,10))</f>
        <v/>
      </c>
      <c r="Q77" s="51" t="str">
        <f ca="1">IF(L77="","",CHOOSE(MATCH(L77,IF($C77="男",INDIRECT(設定!Y123),INDIRECT(設定!Z123)),1),0,1,2,3,4,5,6,7,8,9,10))</f>
        <v/>
      </c>
      <c r="R77" s="24" t="str">
        <f t="shared" si="11"/>
        <v/>
      </c>
      <c r="S77" s="24" t="str">
        <f t="shared" si="12"/>
        <v/>
      </c>
      <c r="T77" s="24" t="str">
        <f>IF(R77="","",IF(R77=5,INDEX(設定!$A$2:$G$8,MATCH(S77,設定!$A$2:$A$8,1),MATCH(U77,設定!$A$2:$G$2,1)),IF(設定!AA123,INDEX(設定!$A$11:$G$17,MATCH(S77,設定!$A$11:$A$17,1),MATCH(U77,設定!$A$11:$G$11,1)),"-----")))</f>
        <v/>
      </c>
      <c r="U77" s="25" t="str">
        <f t="shared" si="13"/>
        <v/>
      </c>
      <c r="V77" s="23" t="str">
        <f t="shared" si="14"/>
        <v/>
      </c>
    </row>
    <row r="78" spans="1:22" ht="20.100000000000001" customHeight="1" thickBot="1">
      <c r="A78" s="26">
        <v>75</v>
      </c>
      <c r="B78" s="41"/>
      <c r="C78" s="42"/>
      <c r="D78" s="42"/>
      <c r="E78" s="27" t="str">
        <f t="shared" si="15"/>
        <v/>
      </c>
      <c r="F78" s="42"/>
      <c r="G78" s="43"/>
      <c r="H78" s="44"/>
      <c r="I78" s="42"/>
      <c r="J78" s="42"/>
      <c r="K78" s="42"/>
      <c r="L78" s="43"/>
      <c r="M78" s="28" t="str">
        <f ca="1">IF(H78="","",CHOOSE(MATCH($H78,IF($C78="男",INDIRECT(設定!Q124),INDIRECT(設定!R124)),1),0,1,2,3,4,5,6,7,8,9,10))</f>
        <v/>
      </c>
      <c r="N78" s="27" t="str">
        <f ca="1">IF(I78="","",CHOOSE(MATCH(I78,IF($C78="男",INDIRECT(設定!S124),INDIRECT(設定!T124)),1),0,1,2,3,4,5,6,7,8,9,10))</f>
        <v/>
      </c>
      <c r="O78" s="27" t="str">
        <f ca="1">IF(J78="","",CHOOSE(MATCH(J78,IF($C78="男",INDIRECT(設定!U124),INDIRECT(設定!V124)),1),0,1,2,3,4,5,6,7,8,9,10))</f>
        <v/>
      </c>
      <c r="P78" s="27" t="str">
        <f ca="1">IF(K78="","",CHOOSE(MATCH(K78,IF($C78="男",INDIRECT(設定!W124),INDIRECT(設定!X124)),1),0,1,2,3,4,5,6,7,8,9,10))</f>
        <v/>
      </c>
      <c r="Q78" s="52" t="str">
        <f ca="1">IF(L78="","",CHOOSE(MATCH(L78,IF($C78="男",INDIRECT(設定!Y124),INDIRECT(設定!Z124)),1),0,1,2,3,4,5,6,7,8,9,10))</f>
        <v/>
      </c>
      <c r="R78" s="30" t="str">
        <f t="shared" si="11"/>
        <v/>
      </c>
      <c r="S78" s="30" t="str">
        <f t="shared" si="12"/>
        <v/>
      </c>
      <c r="T78" s="30" t="str">
        <f>IF(R78="","",IF(R78=5,INDEX(設定!$A$2:$G$8,MATCH(S78,設定!$A$2:$A$8,1),MATCH(U78,設定!$A$2:$G$2,1)),IF(設定!AA124,INDEX(設定!$A$11:$G$17,MATCH(S78,設定!$A$11:$A$17,1),MATCH(U78,設定!$A$11:$G$11,1)),"-----")))</f>
        <v/>
      </c>
      <c r="U78" s="31" t="str">
        <f t="shared" si="13"/>
        <v/>
      </c>
      <c r="V78" s="29" t="str">
        <f t="shared" si="14"/>
        <v/>
      </c>
    </row>
    <row r="79" spans="1:22" ht="20.100000000000001" customHeight="1">
      <c r="A79" s="19">
        <v>76</v>
      </c>
      <c r="B79" s="33"/>
      <c r="C79" s="34"/>
      <c r="D79" s="34"/>
      <c r="E79" s="89" t="str">
        <f t="shared" si="15"/>
        <v/>
      </c>
      <c r="F79" s="34"/>
      <c r="G79" s="35"/>
      <c r="H79" s="36"/>
      <c r="I79" s="34"/>
      <c r="J79" s="34"/>
      <c r="K79" s="34"/>
      <c r="L79" s="35"/>
      <c r="M79" s="22" t="str">
        <f ca="1">IF(H79="","",CHOOSE(MATCH($H79,IF($C79="男",INDIRECT(設定!Q125),INDIRECT(設定!R125)),1),0,1,2,3,4,5,6,7,8,9,10))</f>
        <v/>
      </c>
      <c r="N79" s="21" t="str">
        <f ca="1">IF(I79="","",CHOOSE(MATCH(I79,IF($C79="男",INDIRECT(設定!S125),INDIRECT(設定!T125)),1),0,1,2,3,4,5,6,7,8,9,10))</f>
        <v/>
      </c>
      <c r="O79" s="21" t="str">
        <f ca="1">IF(J79="","",CHOOSE(MATCH(J79,IF($C79="男",INDIRECT(設定!U125),INDIRECT(設定!V125)),1),0,1,2,3,4,5,6,7,8,9,10))</f>
        <v/>
      </c>
      <c r="P79" s="21" t="str">
        <f ca="1">IF(K79="","",CHOOSE(MATCH(K79,IF($C79="男",INDIRECT(設定!W125),INDIRECT(設定!X125)),1),0,1,2,3,4,5,6,7,8,9,10))</f>
        <v/>
      </c>
      <c r="Q79" s="51" t="str">
        <f ca="1">IF(L79="","",CHOOSE(MATCH(L79,IF($C79="男",INDIRECT(設定!Y125),INDIRECT(設定!Z125)),1),0,1,2,3,4,5,6,7,8,9,10))</f>
        <v/>
      </c>
      <c r="R79" s="24" t="str">
        <f t="shared" si="11"/>
        <v/>
      </c>
      <c r="S79" s="24" t="str">
        <f t="shared" si="12"/>
        <v/>
      </c>
      <c r="T79" s="24" t="str">
        <f>IF(R79="","",IF(R79=5,INDEX(設定!$A$2:$G$8,MATCH(S79,設定!$A$2:$A$8,1),MATCH(U79,設定!$A$2:$G$2,1)),IF(設定!AA125,INDEX(設定!$A$11:$G$17,MATCH(S79,設定!$A$11:$A$17,1),MATCH(U79,設定!$A$11:$G$11,1)),"-----")))</f>
        <v/>
      </c>
      <c r="U79" s="25" t="str">
        <f t="shared" si="13"/>
        <v/>
      </c>
      <c r="V79" s="23" t="str">
        <f t="shared" si="14"/>
        <v/>
      </c>
    </row>
    <row r="80" spans="1:22" ht="20.100000000000001" customHeight="1">
      <c r="A80" s="20">
        <v>77</v>
      </c>
      <c r="B80" s="37"/>
      <c r="C80" s="38"/>
      <c r="D80" s="38"/>
      <c r="E80" s="21" t="str">
        <f t="shared" si="15"/>
        <v/>
      </c>
      <c r="F80" s="38"/>
      <c r="G80" s="39"/>
      <c r="H80" s="40"/>
      <c r="I80" s="38"/>
      <c r="J80" s="38"/>
      <c r="K80" s="38"/>
      <c r="L80" s="39"/>
      <c r="M80" s="22" t="str">
        <f ca="1">IF(H80="","",CHOOSE(MATCH($H80,IF($C80="男",INDIRECT(設定!Q126),INDIRECT(設定!R126)),1),0,1,2,3,4,5,6,7,8,9,10))</f>
        <v/>
      </c>
      <c r="N80" s="21" t="str">
        <f ca="1">IF(I80="","",CHOOSE(MATCH(I80,IF($C80="男",INDIRECT(設定!S126),INDIRECT(設定!T126)),1),0,1,2,3,4,5,6,7,8,9,10))</f>
        <v/>
      </c>
      <c r="O80" s="21" t="str">
        <f ca="1">IF(J80="","",CHOOSE(MATCH(J80,IF($C80="男",INDIRECT(設定!U126),INDIRECT(設定!V126)),1),0,1,2,3,4,5,6,7,8,9,10))</f>
        <v/>
      </c>
      <c r="P80" s="21" t="str">
        <f ca="1">IF(K80="","",CHOOSE(MATCH(K80,IF($C80="男",INDIRECT(設定!W126),INDIRECT(設定!X126)),1),0,1,2,3,4,5,6,7,8,9,10))</f>
        <v/>
      </c>
      <c r="Q80" s="51" t="str">
        <f ca="1">IF(L80="","",CHOOSE(MATCH(L80,IF($C80="男",INDIRECT(設定!Y126),INDIRECT(設定!Z126)),1),0,1,2,3,4,5,6,7,8,9,10))</f>
        <v/>
      </c>
      <c r="R80" s="24" t="str">
        <f t="shared" si="11"/>
        <v/>
      </c>
      <c r="S80" s="24" t="str">
        <f t="shared" si="12"/>
        <v/>
      </c>
      <c r="T80" s="24" t="str">
        <f>IF(R80="","",IF(R80=5,INDEX(設定!$A$2:$G$8,MATCH(S80,設定!$A$2:$A$8,1),MATCH(U80,設定!$A$2:$G$2,1)),IF(設定!AA126,INDEX(設定!$A$11:$G$17,MATCH(S80,設定!$A$11:$A$17,1),MATCH(U80,設定!$A$11:$G$11,1)),"-----")))</f>
        <v/>
      </c>
      <c r="U80" s="25" t="str">
        <f t="shared" si="13"/>
        <v/>
      </c>
      <c r="V80" s="23" t="str">
        <f t="shared" si="14"/>
        <v/>
      </c>
    </row>
    <row r="81" spans="1:22" ht="20.100000000000001" customHeight="1">
      <c r="A81" s="20">
        <v>78</v>
      </c>
      <c r="B81" s="37"/>
      <c r="C81" s="38"/>
      <c r="D81" s="38"/>
      <c r="E81" s="21" t="str">
        <f t="shared" si="15"/>
        <v/>
      </c>
      <c r="F81" s="38"/>
      <c r="G81" s="39"/>
      <c r="H81" s="40"/>
      <c r="I81" s="38"/>
      <c r="J81" s="38"/>
      <c r="K81" s="38"/>
      <c r="L81" s="39"/>
      <c r="M81" s="22" t="str">
        <f ca="1">IF(H81="","",CHOOSE(MATCH($H81,IF($C81="男",INDIRECT(設定!Q127),INDIRECT(設定!R127)),1),0,1,2,3,4,5,6,7,8,9,10))</f>
        <v/>
      </c>
      <c r="N81" s="21" t="str">
        <f ca="1">IF(I81="","",CHOOSE(MATCH(I81,IF($C81="男",INDIRECT(設定!S127),INDIRECT(設定!T127)),1),0,1,2,3,4,5,6,7,8,9,10))</f>
        <v/>
      </c>
      <c r="O81" s="21" t="str">
        <f ca="1">IF(J81="","",CHOOSE(MATCH(J81,IF($C81="男",INDIRECT(設定!U127),INDIRECT(設定!V127)),1),0,1,2,3,4,5,6,7,8,9,10))</f>
        <v/>
      </c>
      <c r="P81" s="21" t="str">
        <f ca="1">IF(K81="","",CHOOSE(MATCH(K81,IF($C81="男",INDIRECT(設定!W127),INDIRECT(設定!X127)),1),0,1,2,3,4,5,6,7,8,9,10))</f>
        <v/>
      </c>
      <c r="Q81" s="51" t="str">
        <f ca="1">IF(L81="","",CHOOSE(MATCH(L81,IF($C81="男",INDIRECT(設定!Y127),INDIRECT(設定!Z127)),1),0,1,2,3,4,5,6,7,8,9,10))</f>
        <v/>
      </c>
      <c r="R81" s="24" t="str">
        <f t="shared" si="11"/>
        <v/>
      </c>
      <c r="S81" s="24" t="str">
        <f t="shared" si="12"/>
        <v/>
      </c>
      <c r="T81" s="24" t="str">
        <f>IF(R81="","",IF(R81=5,INDEX(設定!$A$2:$G$8,MATCH(S81,設定!$A$2:$A$8,1),MATCH(U81,設定!$A$2:$G$2,1)),IF(設定!AA127,INDEX(設定!$A$11:$G$17,MATCH(S81,設定!$A$11:$A$17,1),MATCH(U81,設定!$A$11:$G$11,1)),"-----")))</f>
        <v/>
      </c>
      <c r="U81" s="25" t="str">
        <f t="shared" si="13"/>
        <v/>
      </c>
      <c r="V81" s="23" t="str">
        <f t="shared" si="14"/>
        <v/>
      </c>
    </row>
    <row r="82" spans="1:22" ht="20.100000000000001" customHeight="1">
      <c r="A82" s="20">
        <v>79</v>
      </c>
      <c r="B82" s="37"/>
      <c r="C82" s="38"/>
      <c r="D82" s="38"/>
      <c r="E82" s="21" t="str">
        <f t="shared" si="15"/>
        <v/>
      </c>
      <c r="F82" s="38"/>
      <c r="G82" s="39"/>
      <c r="H82" s="40"/>
      <c r="I82" s="38"/>
      <c r="J82" s="38"/>
      <c r="K82" s="38"/>
      <c r="L82" s="39"/>
      <c r="M82" s="22" t="str">
        <f ca="1">IF(H82="","",CHOOSE(MATCH($H82,IF($C82="男",INDIRECT(設定!Q128),INDIRECT(設定!R128)),1),0,1,2,3,4,5,6,7,8,9,10))</f>
        <v/>
      </c>
      <c r="N82" s="21" t="str">
        <f ca="1">IF(I82="","",CHOOSE(MATCH(I82,IF($C82="男",INDIRECT(設定!S128),INDIRECT(設定!T128)),1),0,1,2,3,4,5,6,7,8,9,10))</f>
        <v/>
      </c>
      <c r="O82" s="21" t="str">
        <f ca="1">IF(J82="","",CHOOSE(MATCH(J82,IF($C82="男",INDIRECT(設定!U128),INDIRECT(設定!V128)),1),0,1,2,3,4,5,6,7,8,9,10))</f>
        <v/>
      </c>
      <c r="P82" s="21" t="str">
        <f ca="1">IF(K82="","",CHOOSE(MATCH(K82,IF($C82="男",INDIRECT(設定!W128),INDIRECT(設定!X128)),1),0,1,2,3,4,5,6,7,8,9,10))</f>
        <v/>
      </c>
      <c r="Q82" s="51" t="str">
        <f ca="1">IF(L82="","",CHOOSE(MATCH(L82,IF($C82="男",INDIRECT(設定!Y128),INDIRECT(設定!Z128)),1),0,1,2,3,4,5,6,7,8,9,10))</f>
        <v/>
      </c>
      <c r="R82" s="24" t="str">
        <f t="shared" si="11"/>
        <v/>
      </c>
      <c r="S82" s="24" t="str">
        <f t="shared" si="12"/>
        <v/>
      </c>
      <c r="T82" s="24" t="str">
        <f>IF(R82="","",IF(R82=5,INDEX(設定!$A$2:$G$8,MATCH(S82,設定!$A$2:$A$8,1),MATCH(U82,設定!$A$2:$G$2,1)),IF(設定!AA128,INDEX(設定!$A$11:$G$17,MATCH(S82,設定!$A$11:$A$17,1),MATCH(U82,設定!$A$11:$G$11,1)),"-----")))</f>
        <v/>
      </c>
      <c r="U82" s="25" t="str">
        <f t="shared" si="13"/>
        <v/>
      </c>
      <c r="V82" s="23" t="str">
        <f t="shared" si="14"/>
        <v/>
      </c>
    </row>
    <row r="83" spans="1:22" ht="20.100000000000001" customHeight="1" thickBot="1">
      <c r="A83" s="26">
        <v>80</v>
      </c>
      <c r="B83" s="41"/>
      <c r="C83" s="42"/>
      <c r="D83" s="42"/>
      <c r="E83" s="27" t="str">
        <f t="shared" si="15"/>
        <v/>
      </c>
      <c r="F83" s="42"/>
      <c r="G83" s="43"/>
      <c r="H83" s="44"/>
      <c r="I83" s="42"/>
      <c r="J83" s="42"/>
      <c r="K83" s="42"/>
      <c r="L83" s="43"/>
      <c r="M83" s="28" t="str">
        <f ca="1">IF(H83="","",CHOOSE(MATCH($H83,IF($C83="男",INDIRECT(設定!Q129),INDIRECT(設定!R129)),1),0,1,2,3,4,5,6,7,8,9,10))</f>
        <v/>
      </c>
      <c r="N83" s="27" t="str">
        <f ca="1">IF(I83="","",CHOOSE(MATCH(I83,IF($C83="男",INDIRECT(設定!S129),INDIRECT(設定!T129)),1),0,1,2,3,4,5,6,7,8,9,10))</f>
        <v/>
      </c>
      <c r="O83" s="27" t="str">
        <f ca="1">IF(J83="","",CHOOSE(MATCH(J83,IF($C83="男",INDIRECT(設定!U129),INDIRECT(設定!V129)),1),0,1,2,3,4,5,6,7,8,9,10))</f>
        <v/>
      </c>
      <c r="P83" s="27" t="str">
        <f ca="1">IF(K83="","",CHOOSE(MATCH(K83,IF($C83="男",INDIRECT(設定!W129),INDIRECT(設定!X129)),1),0,1,2,3,4,5,6,7,8,9,10))</f>
        <v/>
      </c>
      <c r="Q83" s="52" t="str">
        <f ca="1">IF(L83="","",CHOOSE(MATCH(L83,IF($C83="男",INDIRECT(設定!Y129),INDIRECT(設定!Z129)),1),0,1,2,3,4,5,6,7,8,9,10))</f>
        <v/>
      </c>
      <c r="R83" s="30" t="str">
        <f t="shared" si="11"/>
        <v/>
      </c>
      <c r="S83" s="30" t="str">
        <f t="shared" si="12"/>
        <v/>
      </c>
      <c r="T83" s="30" t="str">
        <f>IF(R83="","",IF(R83=5,INDEX(設定!$A$2:$G$8,MATCH(S83,設定!$A$2:$A$8,1),MATCH(U83,設定!$A$2:$G$2,1)),IF(設定!AA129,INDEX(設定!$A$11:$G$17,MATCH(S83,設定!$A$11:$A$17,1),MATCH(U83,設定!$A$11:$G$11,1)),"-----")))</f>
        <v/>
      </c>
      <c r="U83" s="31" t="str">
        <f t="shared" si="13"/>
        <v/>
      </c>
      <c r="V83" s="29" t="str">
        <f t="shared" si="14"/>
        <v/>
      </c>
    </row>
    <row r="84" spans="1:22" ht="20.100000000000001" customHeight="1">
      <c r="A84" s="19">
        <v>81</v>
      </c>
      <c r="B84" s="33"/>
      <c r="C84" s="34"/>
      <c r="D84" s="34"/>
      <c r="E84" s="89" t="str">
        <f t="shared" si="15"/>
        <v/>
      </c>
      <c r="F84" s="34"/>
      <c r="G84" s="35"/>
      <c r="H84" s="36"/>
      <c r="I84" s="34"/>
      <c r="J84" s="34"/>
      <c r="K84" s="34"/>
      <c r="L84" s="35"/>
      <c r="M84" s="22" t="str">
        <f ca="1">IF(H84="","",CHOOSE(MATCH($H84,IF($C84="男",INDIRECT(設定!Q130),INDIRECT(設定!R130)),1),0,1,2,3,4,5,6,7,8,9,10))</f>
        <v/>
      </c>
      <c r="N84" s="21" t="str">
        <f ca="1">IF(I84="","",CHOOSE(MATCH(I84,IF($C84="男",INDIRECT(設定!S130),INDIRECT(設定!T130)),1),0,1,2,3,4,5,6,7,8,9,10))</f>
        <v/>
      </c>
      <c r="O84" s="21" t="str">
        <f ca="1">IF(J84="","",CHOOSE(MATCH(J84,IF($C84="男",INDIRECT(設定!U130),INDIRECT(設定!V130)),1),0,1,2,3,4,5,6,7,8,9,10))</f>
        <v/>
      </c>
      <c r="P84" s="21" t="str">
        <f ca="1">IF(K84="","",CHOOSE(MATCH(K84,IF($C84="男",INDIRECT(設定!W130),INDIRECT(設定!X130)),1),0,1,2,3,4,5,6,7,8,9,10))</f>
        <v/>
      </c>
      <c r="Q84" s="51" t="str">
        <f ca="1">IF(L84="","",CHOOSE(MATCH(L84,IF($C84="男",INDIRECT(設定!Y130),INDIRECT(設定!Z130)),1),0,1,2,3,4,5,6,7,8,9,10))</f>
        <v/>
      </c>
      <c r="R84" s="24" t="str">
        <f t="shared" si="11"/>
        <v/>
      </c>
      <c r="S84" s="24" t="str">
        <f t="shared" si="12"/>
        <v/>
      </c>
      <c r="T84" s="24" t="str">
        <f>IF(R84="","",IF(R84=5,INDEX(設定!$A$2:$G$8,MATCH(S84,設定!$A$2:$A$8,1),MATCH(U84,設定!$A$2:$G$2,1)),IF(設定!AA130,INDEX(設定!$A$11:$G$17,MATCH(S84,設定!$A$11:$A$17,1),MATCH(U84,設定!$A$11:$G$11,1)),"-----")))</f>
        <v/>
      </c>
      <c r="U84" s="25" t="str">
        <f t="shared" si="13"/>
        <v/>
      </c>
      <c r="V84" s="23" t="str">
        <f t="shared" si="14"/>
        <v/>
      </c>
    </row>
    <row r="85" spans="1:22" ht="20.100000000000001" customHeight="1">
      <c r="A85" s="20">
        <v>82</v>
      </c>
      <c r="B85" s="37"/>
      <c r="C85" s="38"/>
      <c r="D85" s="38"/>
      <c r="E85" s="21" t="str">
        <f t="shared" si="15"/>
        <v/>
      </c>
      <c r="F85" s="38"/>
      <c r="G85" s="39"/>
      <c r="H85" s="40"/>
      <c r="I85" s="38"/>
      <c r="J85" s="38"/>
      <c r="K85" s="38"/>
      <c r="L85" s="39"/>
      <c r="M85" s="22" t="str">
        <f ca="1">IF(H85="","",CHOOSE(MATCH($H85,IF($C85="男",INDIRECT(設定!Q131),INDIRECT(設定!R131)),1),0,1,2,3,4,5,6,7,8,9,10))</f>
        <v/>
      </c>
      <c r="N85" s="21" t="str">
        <f ca="1">IF(I85="","",CHOOSE(MATCH(I85,IF($C85="男",INDIRECT(設定!S131),INDIRECT(設定!T131)),1),0,1,2,3,4,5,6,7,8,9,10))</f>
        <v/>
      </c>
      <c r="O85" s="21" t="str">
        <f ca="1">IF(J85="","",CHOOSE(MATCH(J85,IF($C85="男",INDIRECT(設定!U131),INDIRECT(設定!V131)),1),0,1,2,3,4,5,6,7,8,9,10))</f>
        <v/>
      </c>
      <c r="P85" s="21" t="str">
        <f ca="1">IF(K85="","",CHOOSE(MATCH(K85,IF($C85="男",INDIRECT(設定!W131),INDIRECT(設定!X131)),1),0,1,2,3,4,5,6,7,8,9,10))</f>
        <v/>
      </c>
      <c r="Q85" s="51" t="str">
        <f ca="1">IF(L85="","",CHOOSE(MATCH(L85,IF($C85="男",INDIRECT(設定!Y131),INDIRECT(設定!Z131)),1),0,1,2,3,4,5,6,7,8,9,10))</f>
        <v/>
      </c>
      <c r="R85" s="24" t="str">
        <f t="shared" si="11"/>
        <v/>
      </c>
      <c r="S85" s="24" t="str">
        <f t="shared" si="12"/>
        <v/>
      </c>
      <c r="T85" s="24" t="str">
        <f>IF(R85="","",IF(R85=5,INDEX(設定!$A$2:$G$8,MATCH(S85,設定!$A$2:$A$8,1),MATCH(U85,設定!$A$2:$G$2,1)),IF(設定!AA131,INDEX(設定!$A$11:$G$17,MATCH(S85,設定!$A$11:$A$17,1),MATCH(U85,設定!$A$11:$G$11,1)),"-----")))</f>
        <v/>
      </c>
      <c r="U85" s="25" t="str">
        <f t="shared" si="13"/>
        <v/>
      </c>
      <c r="V85" s="23" t="str">
        <f t="shared" si="14"/>
        <v/>
      </c>
    </row>
    <row r="86" spans="1:22" ht="20.100000000000001" customHeight="1">
      <c r="A86" s="20">
        <v>83</v>
      </c>
      <c r="B86" s="37"/>
      <c r="C86" s="38"/>
      <c r="D86" s="38"/>
      <c r="E86" s="21" t="str">
        <f t="shared" si="15"/>
        <v/>
      </c>
      <c r="F86" s="38"/>
      <c r="G86" s="39"/>
      <c r="H86" s="40"/>
      <c r="I86" s="38"/>
      <c r="J86" s="38"/>
      <c r="K86" s="38"/>
      <c r="L86" s="39"/>
      <c r="M86" s="22" t="str">
        <f ca="1">IF(H86="","",CHOOSE(MATCH($H86,IF($C86="男",INDIRECT(設定!Q132),INDIRECT(設定!R132)),1),0,1,2,3,4,5,6,7,8,9,10))</f>
        <v/>
      </c>
      <c r="N86" s="21" t="str">
        <f ca="1">IF(I86="","",CHOOSE(MATCH(I86,IF($C86="男",INDIRECT(設定!S132),INDIRECT(設定!T132)),1),0,1,2,3,4,5,6,7,8,9,10))</f>
        <v/>
      </c>
      <c r="O86" s="21" t="str">
        <f ca="1">IF(J86="","",CHOOSE(MATCH(J86,IF($C86="男",INDIRECT(設定!U132),INDIRECT(設定!V132)),1),0,1,2,3,4,5,6,7,8,9,10))</f>
        <v/>
      </c>
      <c r="P86" s="21" t="str">
        <f ca="1">IF(K86="","",CHOOSE(MATCH(K86,IF($C86="男",INDIRECT(設定!W132),INDIRECT(設定!X132)),1),0,1,2,3,4,5,6,7,8,9,10))</f>
        <v/>
      </c>
      <c r="Q86" s="51" t="str">
        <f ca="1">IF(L86="","",CHOOSE(MATCH(L86,IF($C86="男",INDIRECT(設定!Y132),INDIRECT(設定!Z132)),1),0,1,2,3,4,5,6,7,8,9,10))</f>
        <v/>
      </c>
      <c r="R86" s="24" t="str">
        <f t="shared" si="11"/>
        <v/>
      </c>
      <c r="S86" s="24" t="str">
        <f t="shared" si="12"/>
        <v/>
      </c>
      <c r="T86" s="24" t="str">
        <f>IF(R86="","",IF(R86=5,INDEX(設定!$A$2:$G$8,MATCH(S86,設定!$A$2:$A$8,1),MATCH(U86,設定!$A$2:$G$2,1)),IF(設定!AA132,INDEX(設定!$A$11:$G$17,MATCH(S86,設定!$A$11:$A$17,1),MATCH(U86,設定!$A$11:$G$11,1)),"-----")))</f>
        <v/>
      </c>
      <c r="U86" s="25" t="str">
        <f t="shared" si="13"/>
        <v/>
      </c>
      <c r="V86" s="23" t="str">
        <f t="shared" si="14"/>
        <v/>
      </c>
    </row>
    <row r="87" spans="1:22" ht="20.100000000000001" customHeight="1">
      <c r="A87" s="20">
        <v>84</v>
      </c>
      <c r="B87" s="37"/>
      <c r="C87" s="38"/>
      <c r="D87" s="38"/>
      <c r="E87" s="21" t="str">
        <f t="shared" si="15"/>
        <v/>
      </c>
      <c r="F87" s="38"/>
      <c r="G87" s="39"/>
      <c r="H87" s="40"/>
      <c r="I87" s="38"/>
      <c r="J87" s="38"/>
      <c r="K87" s="38"/>
      <c r="L87" s="39"/>
      <c r="M87" s="22" t="str">
        <f ca="1">IF(H87="","",CHOOSE(MATCH($H87,IF($C87="男",INDIRECT(設定!Q133),INDIRECT(設定!R133)),1),0,1,2,3,4,5,6,7,8,9,10))</f>
        <v/>
      </c>
      <c r="N87" s="21" t="str">
        <f ca="1">IF(I87="","",CHOOSE(MATCH(I87,IF($C87="男",INDIRECT(設定!S133),INDIRECT(設定!T133)),1),0,1,2,3,4,5,6,7,8,9,10))</f>
        <v/>
      </c>
      <c r="O87" s="21" t="str">
        <f ca="1">IF(J87="","",CHOOSE(MATCH(J87,IF($C87="男",INDIRECT(設定!U133),INDIRECT(設定!V133)),1),0,1,2,3,4,5,6,7,8,9,10))</f>
        <v/>
      </c>
      <c r="P87" s="21" t="str">
        <f ca="1">IF(K87="","",CHOOSE(MATCH(K87,IF($C87="男",INDIRECT(設定!W133),INDIRECT(設定!X133)),1),0,1,2,3,4,5,6,7,8,9,10))</f>
        <v/>
      </c>
      <c r="Q87" s="51" t="str">
        <f ca="1">IF(L87="","",CHOOSE(MATCH(L87,IF($C87="男",INDIRECT(設定!Y133),INDIRECT(設定!Z133)),1),0,1,2,3,4,5,6,7,8,9,10))</f>
        <v/>
      </c>
      <c r="R87" s="24" t="str">
        <f t="shared" si="11"/>
        <v/>
      </c>
      <c r="S87" s="24" t="str">
        <f t="shared" si="12"/>
        <v/>
      </c>
      <c r="T87" s="24" t="str">
        <f>IF(R87="","",IF(R87=5,INDEX(設定!$A$2:$G$8,MATCH(S87,設定!$A$2:$A$8,1),MATCH(U87,設定!$A$2:$G$2,1)),IF(設定!AA133,INDEX(設定!$A$11:$G$17,MATCH(S87,設定!$A$11:$A$17,1),MATCH(U87,設定!$A$11:$G$11,1)),"-----")))</f>
        <v/>
      </c>
      <c r="U87" s="25" t="str">
        <f t="shared" si="13"/>
        <v/>
      </c>
      <c r="V87" s="23" t="str">
        <f t="shared" si="14"/>
        <v/>
      </c>
    </row>
    <row r="88" spans="1:22" ht="20.100000000000001" customHeight="1" thickBot="1">
      <c r="A88" s="26">
        <v>85</v>
      </c>
      <c r="B88" s="41"/>
      <c r="C88" s="42"/>
      <c r="D88" s="42"/>
      <c r="E88" s="27" t="str">
        <f t="shared" si="15"/>
        <v/>
      </c>
      <c r="F88" s="42"/>
      <c r="G88" s="43"/>
      <c r="H88" s="44"/>
      <c r="I88" s="42"/>
      <c r="J88" s="42"/>
      <c r="K88" s="42"/>
      <c r="L88" s="43"/>
      <c r="M88" s="28" t="str">
        <f ca="1">IF(H88="","",CHOOSE(MATCH($H88,IF($C88="男",INDIRECT(設定!Q134),INDIRECT(設定!R134)),1),0,1,2,3,4,5,6,7,8,9,10))</f>
        <v/>
      </c>
      <c r="N88" s="27" t="str">
        <f ca="1">IF(I88="","",CHOOSE(MATCH(I88,IF($C88="男",INDIRECT(設定!S134),INDIRECT(設定!T134)),1),0,1,2,3,4,5,6,7,8,9,10))</f>
        <v/>
      </c>
      <c r="O88" s="27" t="str">
        <f ca="1">IF(J88="","",CHOOSE(MATCH(J88,IF($C88="男",INDIRECT(設定!U134),INDIRECT(設定!V134)),1),0,1,2,3,4,5,6,7,8,9,10))</f>
        <v/>
      </c>
      <c r="P88" s="27" t="str">
        <f ca="1">IF(K88="","",CHOOSE(MATCH(K88,IF($C88="男",INDIRECT(設定!W134),INDIRECT(設定!X134)),1),0,1,2,3,4,5,6,7,8,9,10))</f>
        <v/>
      </c>
      <c r="Q88" s="52" t="str">
        <f ca="1">IF(L88="","",CHOOSE(MATCH(L88,IF($C88="男",INDIRECT(設定!Y134),INDIRECT(設定!Z134)),1),0,1,2,3,4,5,6,7,8,9,10))</f>
        <v/>
      </c>
      <c r="R88" s="30" t="str">
        <f t="shared" si="11"/>
        <v/>
      </c>
      <c r="S88" s="30" t="str">
        <f t="shared" si="12"/>
        <v/>
      </c>
      <c r="T88" s="30" t="str">
        <f>IF(R88="","",IF(R88=5,INDEX(設定!$A$2:$G$8,MATCH(S88,設定!$A$2:$A$8,1),MATCH(U88,設定!$A$2:$G$2,1)),IF(設定!AA134,INDEX(設定!$A$11:$G$17,MATCH(S88,設定!$A$11:$A$17,1),MATCH(U88,設定!$A$11:$G$11,1)),"-----")))</f>
        <v/>
      </c>
      <c r="U88" s="31" t="str">
        <f t="shared" si="13"/>
        <v/>
      </c>
      <c r="V88" s="29" t="str">
        <f t="shared" si="14"/>
        <v/>
      </c>
    </row>
    <row r="89" spans="1:22" ht="20.100000000000001" customHeight="1">
      <c r="A89" s="19">
        <v>86</v>
      </c>
      <c r="B89" s="33"/>
      <c r="C89" s="34"/>
      <c r="D89" s="34"/>
      <c r="E89" s="89" t="str">
        <f t="shared" si="15"/>
        <v/>
      </c>
      <c r="F89" s="34"/>
      <c r="G89" s="35"/>
      <c r="H89" s="36"/>
      <c r="I89" s="34"/>
      <c r="J89" s="34"/>
      <c r="K89" s="34"/>
      <c r="L89" s="35"/>
      <c r="M89" s="22" t="str">
        <f ca="1">IF(H89="","",CHOOSE(MATCH($H89,IF($C89="男",INDIRECT(設定!Q135),INDIRECT(設定!R135)),1),0,1,2,3,4,5,6,7,8,9,10))</f>
        <v/>
      </c>
      <c r="N89" s="21" t="str">
        <f ca="1">IF(I89="","",CHOOSE(MATCH(I89,IF($C89="男",INDIRECT(設定!S135),INDIRECT(設定!T135)),1),0,1,2,3,4,5,6,7,8,9,10))</f>
        <v/>
      </c>
      <c r="O89" s="21" t="str">
        <f ca="1">IF(J89="","",CHOOSE(MATCH(J89,IF($C89="男",INDIRECT(設定!U135),INDIRECT(設定!V135)),1),0,1,2,3,4,5,6,7,8,9,10))</f>
        <v/>
      </c>
      <c r="P89" s="21" t="str">
        <f ca="1">IF(K89="","",CHOOSE(MATCH(K89,IF($C89="男",INDIRECT(設定!W135),INDIRECT(設定!X135)),1),0,1,2,3,4,5,6,7,8,9,10))</f>
        <v/>
      </c>
      <c r="Q89" s="51" t="str">
        <f ca="1">IF(L89="","",CHOOSE(MATCH(L89,IF($C89="男",INDIRECT(設定!Y135),INDIRECT(設定!Z135)),1),0,1,2,3,4,5,6,7,8,9,10))</f>
        <v/>
      </c>
      <c r="R89" s="24" t="str">
        <f t="shared" si="11"/>
        <v/>
      </c>
      <c r="S89" s="24" t="str">
        <f t="shared" si="12"/>
        <v/>
      </c>
      <c r="T89" s="24" t="str">
        <f>IF(R89="","",IF(R89=5,INDEX(設定!$A$2:$G$8,MATCH(S89,設定!$A$2:$A$8,1),MATCH(U89,設定!$A$2:$G$2,1)),IF(設定!AA135,INDEX(設定!$A$11:$G$17,MATCH(S89,設定!$A$11:$A$17,1),MATCH(U89,設定!$A$11:$G$11,1)),"-----")))</f>
        <v/>
      </c>
      <c r="U89" s="25" t="str">
        <f t="shared" si="13"/>
        <v/>
      </c>
      <c r="V89" s="23" t="str">
        <f t="shared" si="14"/>
        <v/>
      </c>
    </row>
    <row r="90" spans="1:22" ht="20.100000000000001" customHeight="1">
      <c r="A90" s="20">
        <v>87</v>
      </c>
      <c r="B90" s="37"/>
      <c r="C90" s="38"/>
      <c r="D90" s="38"/>
      <c r="E90" s="21" t="str">
        <f t="shared" si="15"/>
        <v/>
      </c>
      <c r="F90" s="38"/>
      <c r="G90" s="39"/>
      <c r="H90" s="40"/>
      <c r="I90" s="38"/>
      <c r="J90" s="38"/>
      <c r="K90" s="38"/>
      <c r="L90" s="39"/>
      <c r="M90" s="22" t="str">
        <f ca="1">IF(H90="","",CHOOSE(MATCH($H90,IF($C90="男",INDIRECT(設定!Q136),INDIRECT(設定!R136)),1),0,1,2,3,4,5,6,7,8,9,10))</f>
        <v/>
      </c>
      <c r="N90" s="21" t="str">
        <f ca="1">IF(I90="","",CHOOSE(MATCH(I90,IF($C90="男",INDIRECT(設定!S136),INDIRECT(設定!T136)),1),0,1,2,3,4,5,6,7,8,9,10))</f>
        <v/>
      </c>
      <c r="O90" s="21" t="str">
        <f ca="1">IF(J90="","",CHOOSE(MATCH(J90,IF($C90="男",INDIRECT(設定!U136),INDIRECT(設定!V136)),1),0,1,2,3,4,5,6,7,8,9,10))</f>
        <v/>
      </c>
      <c r="P90" s="21" t="str">
        <f ca="1">IF(K90="","",CHOOSE(MATCH(K90,IF($C90="男",INDIRECT(設定!W136),INDIRECT(設定!X136)),1),0,1,2,3,4,5,6,7,8,9,10))</f>
        <v/>
      </c>
      <c r="Q90" s="51" t="str">
        <f ca="1">IF(L90="","",CHOOSE(MATCH(L90,IF($C90="男",INDIRECT(設定!Y136),INDIRECT(設定!Z136)),1),0,1,2,3,4,5,6,7,8,9,10))</f>
        <v/>
      </c>
      <c r="R90" s="24" t="str">
        <f t="shared" si="11"/>
        <v/>
      </c>
      <c r="S90" s="24" t="str">
        <f t="shared" si="12"/>
        <v/>
      </c>
      <c r="T90" s="24" t="str">
        <f>IF(R90="","",IF(R90=5,INDEX(設定!$A$2:$G$8,MATCH(S90,設定!$A$2:$A$8,1),MATCH(U90,設定!$A$2:$G$2,1)),IF(設定!AA136,INDEX(設定!$A$11:$G$17,MATCH(S90,設定!$A$11:$A$17,1),MATCH(U90,設定!$A$11:$G$11,1)),"-----")))</f>
        <v/>
      </c>
      <c r="U90" s="25" t="str">
        <f t="shared" si="13"/>
        <v/>
      </c>
      <c r="V90" s="23" t="str">
        <f t="shared" si="14"/>
        <v/>
      </c>
    </row>
    <row r="91" spans="1:22" ht="20.100000000000001" customHeight="1">
      <c r="A91" s="20">
        <v>88</v>
      </c>
      <c r="B91" s="37"/>
      <c r="C91" s="38"/>
      <c r="D91" s="38"/>
      <c r="E91" s="21" t="str">
        <f t="shared" si="15"/>
        <v/>
      </c>
      <c r="F91" s="38"/>
      <c r="G91" s="39"/>
      <c r="H91" s="40"/>
      <c r="I91" s="38"/>
      <c r="J91" s="38"/>
      <c r="K91" s="38"/>
      <c r="L91" s="39"/>
      <c r="M91" s="22" t="str">
        <f ca="1">IF(H91="","",CHOOSE(MATCH($H91,IF($C91="男",INDIRECT(設定!Q137),INDIRECT(設定!R137)),1),0,1,2,3,4,5,6,7,8,9,10))</f>
        <v/>
      </c>
      <c r="N91" s="21" t="str">
        <f ca="1">IF(I91="","",CHOOSE(MATCH(I91,IF($C91="男",INDIRECT(設定!S137),INDIRECT(設定!T137)),1),0,1,2,3,4,5,6,7,8,9,10))</f>
        <v/>
      </c>
      <c r="O91" s="21" t="str">
        <f ca="1">IF(J91="","",CHOOSE(MATCH(J91,IF($C91="男",INDIRECT(設定!U137),INDIRECT(設定!V137)),1),0,1,2,3,4,5,6,7,8,9,10))</f>
        <v/>
      </c>
      <c r="P91" s="21" t="str">
        <f ca="1">IF(K91="","",CHOOSE(MATCH(K91,IF($C91="男",INDIRECT(設定!W137),INDIRECT(設定!X137)),1),0,1,2,3,4,5,6,7,8,9,10))</f>
        <v/>
      </c>
      <c r="Q91" s="51" t="str">
        <f ca="1">IF(L91="","",CHOOSE(MATCH(L91,IF($C91="男",INDIRECT(設定!Y137),INDIRECT(設定!Z137)),1),0,1,2,3,4,5,6,7,8,9,10))</f>
        <v/>
      </c>
      <c r="R91" s="24" t="str">
        <f t="shared" si="11"/>
        <v/>
      </c>
      <c r="S91" s="24" t="str">
        <f t="shared" si="12"/>
        <v/>
      </c>
      <c r="T91" s="24" t="str">
        <f>IF(R91="","",IF(R91=5,INDEX(設定!$A$2:$G$8,MATCH(S91,設定!$A$2:$A$8,1),MATCH(U91,設定!$A$2:$G$2,1)),IF(設定!AA137,INDEX(設定!$A$11:$G$17,MATCH(S91,設定!$A$11:$A$17,1),MATCH(U91,設定!$A$11:$G$11,1)),"-----")))</f>
        <v/>
      </c>
      <c r="U91" s="25" t="str">
        <f t="shared" si="13"/>
        <v/>
      </c>
      <c r="V91" s="23" t="str">
        <f t="shared" si="14"/>
        <v/>
      </c>
    </row>
    <row r="92" spans="1:22" ht="20.100000000000001" customHeight="1">
      <c r="A92" s="20">
        <v>89</v>
      </c>
      <c r="B92" s="37"/>
      <c r="C92" s="38"/>
      <c r="D92" s="38"/>
      <c r="E92" s="21" t="str">
        <f t="shared" si="15"/>
        <v/>
      </c>
      <c r="F92" s="38"/>
      <c r="G92" s="39"/>
      <c r="H92" s="40"/>
      <c r="I92" s="38"/>
      <c r="J92" s="38"/>
      <c r="K92" s="38"/>
      <c r="L92" s="39"/>
      <c r="M92" s="22" t="str">
        <f ca="1">IF(H92="","",CHOOSE(MATCH($H92,IF($C92="男",INDIRECT(設定!Q138),INDIRECT(設定!R138)),1),0,1,2,3,4,5,6,7,8,9,10))</f>
        <v/>
      </c>
      <c r="N92" s="21" t="str">
        <f ca="1">IF(I92="","",CHOOSE(MATCH(I92,IF($C92="男",INDIRECT(設定!S138),INDIRECT(設定!T138)),1),0,1,2,3,4,5,6,7,8,9,10))</f>
        <v/>
      </c>
      <c r="O92" s="21" t="str">
        <f ca="1">IF(J92="","",CHOOSE(MATCH(J92,IF($C92="男",INDIRECT(設定!U138),INDIRECT(設定!V138)),1),0,1,2,3,4,5,6,7,8,9,10))</f>
        <v/>
      </c>
      <c r="P92" s="21" t="str">
        <f ca="1">IF(K92="","",CHOOSE(MATCH(K92,IF($C92="男",INDIRECT(設定!W138),INDIRECT(設定!X138)),1),0,1,2,3,4,5,6,7,8,9,10))</f>
        <v/>
      </c>
      <c r="Q92" s="51" t="str">
        <f ca="1">IF(L92="","",CHOOSE(MATCH(L92,IF($C92="男",INDIRECT(設定!Y138),INDIRECT(設定!Z138)),1),0,1,2,3,4,5,6,7,8,9,10))</f>
        <v/>
      </c>
      <c r="R92" s="24" t="str">
        <f t="shared" si="11"/>
        <v/>
      </c>
      <c r="S92" s="24" t="str">
        <f t="shared" si="12"/>
        <v/>
      </c>
      <c r="T92" s="24" t="str">
        <f>IF(R92="","",IF(R92=5,INDEX(設定!$A$2:$G$8,MATCH(S92,設定!$A$2:$A$8,1),MATCH(U92,設定!$A$2:$G$2,1)),IF(設定!AA138,INDEX(設定!$A$11:$G$17,MATCH(S92,設定!$A$11:$A$17,1),MATCH(U92,設定!$A$11:$G$11,1)),"-----")))</f>
        <v/>
      </c>
      <c r="U92" s="25" t="str">
        <f t="shared" si="13"/>
        <v/>
      </c>
      <c r="V92" s="23" t="str">
        <f t="shared" si="14"/>
        <v/>
      </c>
    </row>
    <row r="93" spans="1:22" ht="20.100000000000001" customHeight="1" thickBot="1">
      <c r="A93" s="26">
        <v>90</v>
      </c>
      <c r="B93" s="41"/>
      <c r="C93" s="42"/>
      <c r="D93" s="42"/>
      <c r="E93" s="27" t="str">
        <f t="shared" si="15"/>
        <v/>
      </c>
      <c r="F93" s="42"/>
      <c r="G93" s="43"/>
      <c r="H93" s="44"/>
      <c r="I93" s="42"/>
      <c r="J93" s="42"/>
      <c r="K93" s="42"/>
      <c r="L93" s="43"/>
      <c r="M93" s="28" t="str">
        <f ca="1">IF(H93="","",CHOOSE(MATCH($H93,IF($C93="男",INDIRECT(設定!Q139),INDIRECT(設定!R139)),1),0,1,2,3,4,5,6,7,8,9,10))</f>
        <v/>
      </c>
      <c r="N93" s="27" t="str">
        <f ca="1">IF(I93="","",CHOOSE(MATCH(I93,IF($C93="男",INDIRECT(設定!S139),INDIRECT(設定!T139)),1),0,1,2,3,4,5,6,7,8,9,10))</f>
        <v/>
      </c>
      <c r="O93" s="27" t="str">
        <f ca="1">IF(J93="","",CHOOSE(MATCH(J93,IF($C93="男",INDIRECT(設定!U139),INDIRECT(設定!V139)),1),0,1,2,3,4,5,6,7,8,9,10))</f>
        <v/>
      </c>
      <c r="P93" s="27" t="str">
        <f ca="1">IF(K93="","",CHOOSE(MATCH(K93,IF($C93="男",INDIRECT(設定!W139),INDIRECT(設定!X139)),1),0,1,2,3,4,5,6,7,8,9,10))</f>
        <v/>
      </c>
      <c r="Q93" s="52" t="str">
        <f ca="1">IF(L93="","",CHOOSE(MATCH(L93,IF($C93="男",INDIRECT(設定!Y139),INDIRECT(設定!Z139)),1),0,1,2,3,4,5,6,7,8,9,10))</f>
        <v/>
      </c>
      <c r="R93" s="30" t="str">
        <f t="shared" si="11"/>
        <v/>
      </c>
      <c r="S93" s="30" t="str">
        <f t="shared" si="12"/>
        <v/>
      </c>
      <c r="T93" s="30" t="str">
        <f>IF(R93="","",IF(R93=5,INDEX(設定!$A$2:$G$8,MATCH(S93,設定!$A$2:$A$8,1),MATCH(U93,設定!$A$2:$G$2,1)),IF(設定!AA139,INDEX(設定!$A$11:$G$17,MATCH(S93,設定!$A$11:$A$17,1),MATCH(U93,設定!$A$11:$G$11,1)),"-----")))</f>
        <v/>
      </c>
      <c r="U93" s="31" t="str">
        <f t="shared" si="13"/>
        <v/>
      </c>
      <c r="V93" s="29" t="str">
        <f t="shared" si="14"/>
        <v/>
      </c>
    </row>
    <row r="94" spans="1:22" ht="20.100000000000001" customHeight="1">
      <c r="A94" s="19">
        <v>91</v>
      </c>
      <c r="B94" s="33"/>
      <c r="C94" s="34"/>
      <c r="D94" s="34"/>
      <c r="E94" s="89" t="str">
        <f t="shared" si="15"/>
        <v/>
      </c>
      <c r="F94" s="34"/>
      <c r="G94" s="35"/>
      <c r="H94" s="36"/>
      <c r="I94" s="34"/>
      <c r="J94" s="34"/>
      <c r="K94" s="34"/>
      <c r="L94" s="35"/>
      <c r="M94" s="22" t="str">
        <f ca="1">IF(H94="","",CHOOSE(MATCH($H94,IF($C94="男",INDIRECT(設定!Q140),INDIRECT(設定!R140)),1),0,1,2,3,4,5,6,7,8,9,10))</f>
        <v/>
      </c>
      <c r="N94" s="21" t="str">
        <f ca="1">IF(I94="","",CHOOSE(MATCH(I94,IF($C94="男",INDIRECT(設定!S140),INDIRECT(設定!T140)),1),0,1,2,3,4,5,6,7,8,9,10))</f>
        <v/>
      </c>
      <c r="O94" s="21" t="str">
        <f ca="1">IF(J94="","",CHOOSE(MATCH(J94,IF($C94="男",INDIRECT(設定!U140),INDIRECT(設定!V140)),1),0,1,2,3,4,5,6,7,8,9,10))</f>
        <v/>
      </c>
      <c r="P94" s="21" t="str">
        <f ca="1">IF(K94="","",CHOOSE(MATCH(K94,IF($C94="男",INDIRECT(設定!W140),INDIRECT(設定!X140)),1),0,1,2,3,4,5,6,7,8,9,10))</f>
        <v/>
      </c>
      <c r="Q94" s="51" t="str">
        <f ca="1">IF(L94="","",CHOOSE(MATCH(L94,IF($C94="男",INDIRECT(設定!Y140),INDIRECT(設定!Z140)),1),0,1,2,3,4,5,6,7,8,9,10))</f>
        <v/>
      </c>
      <c r="R94" s="24" t="str">
        <f t="shared" si="11"/>
        <v/>
      </c>
      <c r="S94" s="24" t="str">
        <f t="shared" si="12"/>
        <v/>
      </c>
      <c r="T94" s="24" t="str">
        <f>IF(R94="","",IF(R94=5,INDEX(設定!$A$2:$G$8,MATCH(S94,設定!$A$2:$A$8,1),MATCH(U94,設定!$A$2:$G$2,1)),IF(設定!AA140,INDEX(設定!$A$11:$G$17,MATCH(S94,設定!$A$11:$A$17,1),MATCH(U94,設定!$A$11:$G$11,1)),"-----")))</f>
        <v/>
      </c>
      <c r="U94" s="25" t="str">
        <f t="shared" si="13"/>
        <v/>
      </c>
      <c r="V94" s="23" t="str">
        <f t="shared" si="14"/>
        <v/>
      </c>
    </row>
    <row r="95" spans="1:22" ht="20.100000000000001" customHeight="1">
      <c r="A95" s="20">
        <v>92</v>
      </c>
      <c r="B95" s="37"/>
      <c r="C95" s="38"/>
      <c r="D95" s="38"/>
      <c r="E95" s="21" t="str">
        <f t="shared" ref="E95:E103" si="16">IF(D95="","",IF(D95&lt;=12,"小学生","中学生"))</f>
        <v/>
      </c>
      <c r="F95" s="38"/>
      <c r="G95" s="39"/>
      <c r="H95" s="40"/>
      <c r="I95" s="38"/>
      <c r="J95" s="38"/>
      <c r="K95" s="38"/>
      <c r="L95" s="39"/>
      <c r="M95" s="22" t="str">
        <f ca="1">IF(H95="","",CHOOSE(MATCH($H95,IF($C95="男",INDIRECT(設定!Q141),INDIRECT(設定!R141)),1),0,1,2,3,4,5,6,7,8,9,10))</f>
        <v/>
      </c>
      <c r="N95" s="21" t="str">
        <f ca="1">IF(I95="","",CHOOSE(MATCH(I95,IF($C95="男",INDIRECT(設定!S141),INDIRECT(設定!T141)),1),0,1,2,3,4,5,6,7,8,9,10))</f>
        <v/>
      </c>
      <c r="O95" s="21" t="str">
        <f ca="1">IF(J95="","",CHOOSE(MATCH(J95,IF($C95="男",INDIRECT(設定!U141),INDIRECT(設定!V141)),1),0,1,2,3,4,5,6,7,8,9,10))</f>
        <v/>
      </c>
      <c r="P95" s="21" t="str">
        <f ca="1">IF(K95="","",CHOOSE(MATCH(K95,IF($C95="男",INDIRECT(設定!W141),INDIRECT(設定!X141)),1),0,1,2,3,4,5,6,7,8,9,10))</f>
        <v/>
      </c>
      <c r="Q95" s="51" t="str">
        <f ca="1">IF(L95="","",CHOOSE(MATCH(L95,IF($C95="男",INDIRECT(設定!Y141),INDIRECT(設定!Z141)),1),0,1,2,3,4,5,6,7,8,9,10))</f>
        <v/>
      </c>
      <c r="R95" s="24" t="str">
        <f t="shared" si="11"/>
        <v/>
      </c>
      <c r="S95" s="24" t="str">
        <f t="shared" si="12"/>
        <v/>
      </c>
      <c r="T95" s="24" t="str">
        <f>IF(R95="","",IF(R95=5,INDEX(設定!$A$2:$G$8,MATCH(S95,設定!$A$2:$A$8,1),MATCH(U95,設定!$A$2:$G$2,1)),IF(設定!AA141,INDEX(設定!$A$11:$G$17,MATCH(S95,設定!$A$11:$A$17,1),MATCH(U95,設定!$A$11:$G$11,1)),"-----")))</f>
        <v/>
      </c>
      <c r="U95" s="25" t="str">
        <f t="shared" si="13"/>
        <v/>
      </c>
      <c r="V95" s="23" t="str">
        <f t="shared" si="14"/>
        <v/>
      </c>
    </row>
    <row r="96" spans="1:22" ht="20.100000000000001" customHeight="1">
      <c r="A96" s="20">
        <v>93</v>
      </c>
      <c r="B96" s="37"/>
      <c r="C96" s="38"/>
      <c r="D96" s="38"/>
      <c r="E96" s="21" t="str">
        <f t="shared" si="16"/>
        <v/>
      </c>
      <c r="F96" s="38"/>
      <c r="G96" s="39"/>
      <c r="H96" s="40"/>
      <c r="I96" s="38"/>
      <c r="J96" s="38"/>
      <c r="K96" s="38"/>
      <c r="L96" s="39"/>
      <c r="M96" s="22" t="str">
        <f ca="1">IF(H96="","",CHOOSE(MATCH($H96,IF($C96="男",INDIRECT(設定!Q142),INDIRECT(設定!R142)),1),0,1,2,3,4,5,6,7,8,9,10))</f>
        <v/>
      </c>
      <c r="N96" s="21" t="str">
        <f ca="1">IF(I96="","",CHOOSE(MATCH(I96,IF($C96="男",INDIRECT(設定!S142),INDIRECT(設定!T142)),1),0,1,2,3,4,5,6,7,8,9,10))</f>
        <v/>
      </c>
      <c r="O96" s="21" t="str">
        <f ca="1">IF(J96="","",CHOOSE(MATCH(J96,IF($C96="男",INDIRECT(設定!U142),INDIRECT(設定!V142)),1),0,1,2,3,4,5,6,7,8,9,10))</f>
        <v/>
      </c>
      <c r="P96" s="21" t="str">
        <f ca="1">IF(K96="","",CHOOSE(MATCH(K96,IF($C96="男",INDIRECT(設定!W142),INDIRECT(設定!X142)),1),0,1,2,3,4,5,6,7,8,9,10))</f>
        <v/>
      </c>
      <c r="Q96" s="51" t="str">
        <f ca="1">IF(L96="","",CHOOSE(MATCH(L96,IF($C96="男",INDIRECT(設定!Y142),INDIRECT(設定!Z142)),1),0,1,2,3,4,5,6,7,8,9,10))</f>
        <v/>
      </c>
      <c r="R96" s="24" t="str">
        <f t="shared" si="11"/>
        <v/>
      </c>
      <c r="S96" s="24" t="str">
        <f t="shared" si="12"/>
        <v/>
      </c>
      <c r="T96" s="24" t="str">
        <f>IF(R96="","",IF(R96=5,INDEX(設定!$A$2:$G$8,MATCH(S96,設定!$A$2:$A$8,1),MATCH(U96,設定!$A$2:$G$2,1)),IF(設定!AA142,INDEX(設定!$A$11:$G$17,MATCH(S96,設定!$A$11:$A$17,1),MATCH(U96,設定!$A$11:$G$11,1)),"-----")))</f>
        <v/>
      </c>
      <c r="U96" s="25" t="str">
        <f t="shared" si="13"/>
        <v/>
      </c>
      <c r="V96" s="23" t="str">
        <f t="shared" si="14"/>
        <v/>
      </c>
    </row>
    <row r="97" spans="1:22" ht="20.100000000000001" customHeight="1">
      <c r="A97" s="20">
        <v>94</v>
      </c>
      <c r="B97" s="37"/>
      <c r="C97" s="38"/>
      <c r="D97" s="38"/>
      <c r="E97" s="21" t="str">
        <f t="shared" si="16"/>
        <v/>
      </c>
      <c r="F97" s="38"/>
      <c r="G97" s="39"/>
      <c r="H97" s="40"/>
      <c r="I97" s="38"/>
      <c r="J97" s="38"/>
      <c r="K97" s="38"/>
      <c r="L97" s="39"/>
      <c r="M97" s="22" t="str">
        <f ca="1">IF(H97="","",CHOOSE(MATCH($H97,IF($C97="男",INDIRECT(設定!Q143),INDIRECT(設定!R143)),1),0,1,2,3,4,5,6,7,8,9,10))</f>
        <v/>
      </c>
      <c r="N97" s="21" t="str">
        <f ca="1">IF(I97="","",CHOOSE(MATCH(I97,IF($C97="男",INDIRECT(設定!S143),INDIRECT(設定!T143)),1),0,1,2,3,4,5,6,7,8,9,10))</f>
        <v/>
      </c>
      <c r="O97" s="21" t="str">
        <f ca="1">IF(J97="","",CHOOSE(MATCH(J97,IF($C97="男",INDIRECT(設定!U143),INDIRECT(設定!V143)),1),0,1,2,3,4,5,6,7,8,9,10))</f>
        <v/>
      </c>
      <c r="P97" s="21" t="str">
        <f ca="1">IF(K97="","",CHOOSE(MATCH(K97,IF($C97="男",INDIRECT(設定!W143),INDIRECT(設定!X143)),1),0,1,2,3,4,5,6,7,8,9,10))</f>
        <v/>
      </c>
      <c r="Q97" s="51" t="str">
        <f ca="1">IF(L97="","",CHOOSE(MATCH(L97,IF($C97="男",INDIRECT(設定!Y143),INDIRECT(設定!Z143)),1),0,1,2,3,4,5,6,7,8,9,10))</f>
        <v/>
      </c>
      <c r="R97" s="24" t="str">
        <f t="shared" si="11"/>
        <v/>
      </c>
      <c r="S97" s="24" t="str">
        <f t="shared" si="12"/>
        <v/>
      </c>
      <c r="T97" s="24" t="str">
        <f>IF(R97="","",IF(R97=5,INDEX(設定!$A$2:$G$8,MATCH(S97,設定!$A$2:$A$8,1),MATCH(U97,設定!$A$2:$G$2,1)),IF(設定!AA143,INDEX(設定!$A$11:$G$17,MATCH(S97,設定!$A$11:$A$17,1),MATCH(U97,設定!$A$11:$G$11,1)),"-----")))</f>
        <v/>
      </c>
      <c r="U97" s="25" t="str">
        <f t="shared" si="13"/>
        <v/>
      </c>
      <c r="V97" s="23" t="str">
        <f t="shared" si="14"/>
        <v/>
      </c>
    </row>
    <row r="98" spans="1:22" ht="20.100000000000001" customHeight="1" thickBot="1">
      <c r="A98" s="26">
        <v>95</v>
      </c>
      <c r="B98" s="41"/>
      <c r="C98" s="42"/>
      <c r="D98" s="42"/>
      <c r="E98" s="27" t="str">
        <f t="shared" si="16"/>
        <v/>
      </c>
      <c r="F98" s="42"/>
      <c r="G98" s="43"/>
      <c r="H98" s="44"/>
      <c r="I98" s="42"/>
      <c r="J98" s="42"/>
      <c r="K98" s="42"/>
      <c r="L98" s="43"/>
      <c r="M98" s="28" t="str">
        <f ca="1">IF(H98="","",CHOOSE(MATCH($H98,IF($C98="男",INDIRECT(設定!Q144),INDIRECT(設定!R144)),1),0,1,2,3,4,5,6,7,8,9,10))</f>
        <v/>
      </c>
      <c r="N98" s="27" t="str">
        <f ca="1">IF(I98="","",CHOOSE(MATCH(I98,IF($C98="男",INDIRECT(設定!S144),INDIRECT(設定!T144)),1),0,1,2,3,4,5,6,7,8,9,10))</f>
        <v/>
      </c>
      <c r="O98" s="27" t="str">
        <f ca="1">IF(J98="","",CHOOSE(MATCH(J98,IF($C98="男",INDIRECT(設定!U144),INDIRECT(設定!V144)),1),0,1,2,3,4,5,6,7,8,9,10))</f>
        <v/>
      </c>
      <c r="P98" s="27" t="str">
        <f ca="1">IF(K98="","",CHOOSE(MATCH(K98,IF($C98="男",INDIRECT(設定!W144),INDIRECT(設定!X144)),1),0,1,2,3,4,5,6,7,8,9,10))</f>
        <v/>
      </c>
      <c r="Q98" s="52" t="str">
        <f ca="1">IF(L98="","",CHOOSE(MATCH(L98,IF($C98="男",INDIRECT(設定!Y144),INDIRECT(設定!Z144)),1),0,1,2,3,4,5,6,7,8,9,10))</f>
        <v/>
      </c>
      <c r="R98" s="30" t="str">
        <f t="shared" si="11"/>
        <v/>
      </c>
      <c r="S98" s="30" t="str">
        <f t="shared" si="12"/>
        <v/>
      </c>
      <c r="T98" s="30" t="str">
        <f>IF(R98="","",IF(R98=5,INDEX(設定!$A$2:$G$8,MATCH(S98,設定!$A$2:$A$8,1),MATCH(U98,設定!$A$2:$G$2,1)),IF(設定!AA144,INDEX(設定!$A$11:$G$17,MATCH(S98,設定!$A$11:$A$17,1),MATCH(U98,設定!$A$11:$G$11,1)),"-----")))</f>
        <v/>
      </c>
      <c r="U98" s="31" t="str">
        <f t="shared" si="13"/>
        <v/>
      </c>
      <c r="V98" s="29" t="str">
        <f t="shared" si="14"/>
        <v/>
      </c>
    </row>
    <row r="99" spans="1:22" ht="20.100000000000001" customHeight="1">
      <c r="A99" s="19">
        <v>96</v>
      </c>
      <c r="B99" s="33"/>
      <c r="C99" s="34"/>
      <c r="D99" s="34"/>
      <c r="E99" s="89" t="str">
        <f>IF(D99="","",IF(D99&lt;=12,"小学生","中学生"))</f>
        <v/>
      </c>
      <c r="F99" s="34"/>
      <c r="G99" s="35"/>
      <c r="H99" s="36"/>
      <c r="I99" s="34"/>
      <c r="J99" s="34"/>
      <c r="K99" s="34"/>
      <c r="L99" s="35"/>
      <c r="M99" s="22" t="str">
        <f ca="1">IF(H99="","",CHOOSE(MATCH($H99,IF($C99="男",INDIRECT(設定!Q145),INDIRECT(設定!R145)),1),0,1,2,3,4,5,6,7,8,9,10))</f>
        <v/>
      </c>
      <c r="N99" s="21" t="str">
        <f ca="1">IF(I99="","",CHOOSE(MATCH(I99,IF($C99="男",INDIRECT(設定!S145),INDIRECT(設定!T145)),1),0,1,2,3,4,5,6,7,8,9,10))</f>
        <v/>
      </c>
      <c r="O99" s="21" t="str">
        <f ca="1">IF(J99="","",CHOOSE(MATCH(J99,IF($C99="男",INDIRECT(設定!U145),INDIRECT(設定!V145)),1),0,1,2,3,4,5,6,7,8,9,10))</f>
        <v/>
      </c>
      <c r="P99" s="21" t="str">
        <f ca="1">IF(K99="","",CHOOSE(MATCH(K99,IF($C99="男",INDIRECT(設定!W145),INDIRECT(設定!X145)),1),0,1,2,3,4,5,6,7,8,9,10))</f>
        <v/>
      </c>
      <c r="Q99" s="51" t="str">
        <f ca="1">IF(L99="","",CHOOSE(MATCH(L99,IF($C99="男",INDIRECT(設定!Y145),INDIRECT(設定!Z145)),1),0,1,2,3,4,5,6,7,8,9,10))</f>
        <v/>
      </c>
      <c r="R99" s="24" t="str">
        <f t="shared" si="11"/>
        <v/>
      </c>
      <c r="S99" s="24" t="str">
        <f t="shared" si="12"/>
        <v/>
      </c>
      <c r="T99" s="24" t="str">
        <f>IF(R99="","",IF(R99=5,INDEX(設定!$A$2:$G$8,MATCH(S99,設定!$A$2:$A$8,1),MATCH(U99,設定!$A$2:$G$2,1)),IF(設定!AA145,INDEX(設定!$A$11:$G$17,MATCH(S99,設定!$A$11:$A$17,1),MATCH(U99,設定!$A$11:$G$11,1)),"-----")))</f>
        <v/>
      </c>
      <c r="U99" s="25" t="str">
        <f t="shared" si="13"/>
        <v/>
      </c>
      <c r="V99" s="23" t="str">
        <f t="shared" si="14"/>
        <v/>
      </c>
    </row>
    <row r="100" spans="1:22" ht="20.100000000000001" customHeight="1">
      <c r="A100" s="20">
        <v>97</v>
      </c>
      <c r="B100" s="37"/>
      <c r="C100" s="38"/>
      <c r="D100" s="38"/>
      <c r="E100" s="21" t="str">
        <f t="shared" si="16"/>
        <v/>
      </c>
      <c r="F100" s="38"/>
      <c r="G100" s="39"/>
      <c r="H100" s="40"/>
      <c r="I100" s="38"/>
      <c r="J100" s="38"/>
      <c r="K100" s="38"/>
      <c r="L100" s="39"/>
      <c r="M100" s="22" t="str">
        <f ca="1">IF(H100="","",CHOOSE(MATCH($H100,IF($C100="男",INDIRECT(設定!Q146),INDIRECT(設定!R146)),1),0,1,2,3,4,5,6,7,8,9,10))</f>
        <v/>
      </c>
      <c r="N100" s="21" t="str">
        <f ca="1">IF(I100="","",CHOOSE(MATCH(I100,IF($C100="男",INDIRECT(設定!S146),INDIRECT(設定!T146)),1),0,1,2,3,4,5,6,7,8,9,10))</f>
        <v/>
      </c>
      <c r="O100" s="21" t="str">
        <f ca="1">IF(J100="","",CHOOSE(MATCH(J100,IF($C100="男",INDIRECT(設定!U146),INDIRECT(設定!V146)),1),0,1,2,3,4,5,6,7,8,9,10))</f>
        <v/>
      </c>
      <c r="P100" s="21" t="str">
        <f ca="1">IF(K100="","",CHOOSE(MATCH(K100,IF($C100="男",INDIRECT(設定!W146),INDIRECT(設定!X146)),1),0,1,2,3,4,5,6,7,8,9,10))</f>
        <v/>
      </c>
      <c r="Q100" s="51" t="str">
        <f ca="1">IF(L100="","",CHOOSE(MATCH(L100,IF($C100="男",INDIRECT(設定!Y146),INDIRECT(設定!Z146)),1),0,1,2,3,4,5,6,7,8,9,10))</f>
        <v/>
      </c>
      <c r="R100" s="24" t="str">
        <f t="shared" ref="R100:R103" si="17">IF(B100="","",COUNT(M100:Q100))</f>
        <v/>
      </c>
      <c r="S100" s="24" t="str">
        <f t="shared" si="12"/>
        <v/>
      </c>
      <c r="T100" s="24" t="str">
        <f>IF(R100="","",IF(R100=5,INDEX(設定!$A$2:$G$8,MATCH(S100,設定!$A$2:$A$8,1),MATCH(U100,設定!$A$2:$G$2,1)),IF(設定!AA146,INDEX(設定!$A$11:$G$17,MATCH(S100,設定!$A$11:$A$17,1),MATCH(U100,設定!$A$11:$G$11,1)),"-----")))</f>
        <v/>
      </c>
      <c r="U100" s="25" t="str">
        <f t="shared" si="13"/>
        <v/>
      </c>
      <c r="V100" s="23" t="str">
        <f t="shared" si="14"/>
        <v/>
      </c>
    </row>
    <row r="101" spans="1:22" ht="20.100000000000001" customHeight="1">
      <c r="A101" s="20">
        <v>98</v>
      </c>
      <c r="B101" s="37"/>
      <c r="C101" s="38"/>
      <c r="D101" s="38"/>
      <c r="E101" s="21" t="str">
        <f t="shared" si="16"/>
        <v/>
      </c>
      <c r="F101" s="38"/>
      <c r="G101" s="39"/>
      <c r="H101" s="40"/>
      <c r="I101" s="38"/>
      <c r="J101" s="38"/>
      <c r="K101" s="38"/>
      <c r="L101" s="39"/>
      <c r="M101" s="22" t="str">
        <f ca="1">IF(H101="","",CHOOSE(MATCH($H101,IF($C101="男",INDIRECT(設定!Q147),INDIRECT(設定!R147)),1),0,1,2,3,4,5,6,7,8,9,10))</f>
        <v/>
      </c>
      <c r="N101" s="21" t="str">
        <f ca="1">IF(I101="","",CHOOSE(MATCH(I101,IF($C101="男",INDIRECT(設定!S147),INDIRECT(設定!T147)),1),0,1,2,3,4,5,6,7,8,9,10))</f>
        <v/>
      </c>
      <c r="O101" s="21" t="str">
        <f ca="1">IF(J101="","",CHOOSE(MATCH(J101,IF($C101="男",INDIRECT(設定!U147),INDIRECT(設定!V147)),1),0,1,2,3,4,5,6,7,8,9,10))</f>
        <v/>
      </c>
      <c r="P101" s="21" t="str">
        <f ca="1">IF(K101="","",CHOOSE(MATCH(K101,IF($C101="男",INDIRECT(設定!W147),INDIRECT(設定!X147)),1),0,1,2,3,4,5,6,7,8,9,10))</f>
        <v/>
      </c>
      <c r="Q101" s="51" t="str">
        <f ca="1">IF(L101="","",CHOOSE(MATCH(L101,IF($C101="男",INDIRECT(設定!Y147),INDIRECT(設定!Z147)),1),0,1,2,3,4,5,6,7,8,9,10))</f>
        <v/>
      </c>
      <c r="R101" s="24" t="str">
        <f t="shared" si="17"/>
        <v/>
      </c>
      <c r="S101" s="24" t="str">
        <f t="shared" si="12"/>
        <v/>
      </c>
      <c r="T101" s="24" t="str">
        <f>IF(R101="","",IF(R101=5,INDEX(設定!$A$2:$G$8,MATCH(S101,設定!$A$2:$A$8,1),MATCH(U101,設定!$A$2:$G$2,1)),IF(設定!AA147,INDEX(設定!$A$11:$G$17,MATCH(S101,設定!$A$11:$A$17,1),MATCH(U101,設定!$A$11:$G$11,1)),"-----")))</f>
        <v/>
      </c>
      <c r="U101" s="25" t="str">
        <f t="shared" si="13"/>
        <v/>
      </c>
      <c r="V101" s="23" t="str">
        <f t="shared" si="14"/>
        <v/>
      </c>
    </row>
    <row r="102" spans="1:22" ht="20.100000000000001" customHeight="1">
      <c r="A102" s="20">
        <v>99</v>
      </c>
      <c r="B102" s="37"/>
      <c r="C102" s="38"/>
      <c r="D102" s="38"/>
      <c r="E102" s="21" t="str">
        <f t="shared" si="16"/>
        <v/>
      </c>
      <c r="F102" s="38"/>
      <c r="G102" s="39"/>
      <c r="H102" s="40"/>
      <c r="I102" s="38"/>
      <c r="J102" s="38"/>
      <c r="K102" s="38"/>
      <c r="L102" s="39"/>
      <c r="M102" s="22" t="str">
        <f ca="1">IF(H102="","",CHOOSE(MATCH($H102,IF($C102="男",INDIRECT(設定!Q148),INDIRECT(設定!R148)),1),0,1,2,3,4,5,6,7,8,9,10))</f>
        <v/>
      </c>
      <c r="N102" s="21" t="str">
        <f ca="1">IF(I102="","",CHOOSE(MATCH(I102,IF($C102="男",INDIRECT(設定!S148),INDIRECT(設定!T148)),1),0,1,2,3,4,5,6,7,8,9,10))</f>
        <v/>
      </c>
      <c r="O102" s="21" t="str">
        <f ca="1">IF(J102="","",CHOOSE(MATCH(J102,IF($C102="男",INDIRECT(設定!U148),INDIRECT(設定!V148)),1),0,1,2,3,4,5,6,7,8,9,10))</f>
        <v/>
      </c>
      <c r="P102" s="21" t="str">
        <f ca="1">IF(K102="","",CHOOSE(MATCH(K102,IF($C102="男",INDIRECT(設定!W148),INDIRECT(設定!X148)),1),0,1,2,3,4,5,6,7,8,9,10))</f>
        <v/>
      </c>
      <c r="Q102" s="51" t="str">
        <f ca="1">IF(L102="","",CHOOSE(MATCH(L102,IF($C102="男",INDIRECT(設定!Y148),INDIRECT(設定!Z148)),1),0,1,2,3,4,5,6,7,8,9,10))</f>
        <v/>
      </c>
      <c r="R102" s="24" t="str">
        <f t="shared" si="17"/>
        <v/>
      </c>
      <c r="S102" s="24" t="str">
        <f t="shared" si="12"/>
        <v/>
      </c>
      <c r="T102" s="24" t="str">
        <f>IF(R102="","",IF(R102=5,INDEX(設定!$A$2:$G$8,MATCH(S102,設定!$A$2:$A$8,1),MATCH(U102,設定!$A$2:$G$2,1)),IF(設定!AA148,INDEX(設定!$A$11:$G$17,MATCH(S102,設定!$A$11:$A$17,1),MATCH(U102,設定!$A$11:$G$11,1)),"-----")))</f>
        <v/>
      </c>
      <c r="U102" s="25" t="str">
        <f t="shared" si="13"/>
        <v/>
      </c>
      <c r="V102" s="23" t="str">
        <f t="shared" si="14"/>
        <v/>
      </c>
    </row>
    <row r="103" spans="1:22" ht="20.100000000000001" customHeight="1" thickBot="1">
      <c r="A103" s="26">
        <v>100</v>
      </c>
      <c r="B103" s="41"/>
      <c r="C103" s="42"/>
      <c r="D103" s="42"/>
      <c r="E103" s="27" t="str">
        <f t="shared" si="16"/>
        <v/>
      </c>
      <c r="F103" s="42"/>
      <c r="G103" s="43"/>
      <c r="H103" s="44"/>
      <c r="I103" s="42"/>
      <c r="J103" s="42"/>
      <c r="K103" s="42"/>
      <c r="L103" s="43"/>
      <c r="M103" s="28" t="str">
        <f ca="1">IF(H103="","",CHOOSE(MATCH($H103,IF($C103="男",INDIRECT(設定!Q149),INDIRECT(設定!R149)),1),0,1,2,3,4,5,6,7,8,9,10))</f>
        <v/>
      </c>
      <c r="N103" s="27" t="str">
        <f ca="1">IF(I103="","",CHOOSE(MATCH(I103,IF($C103="男",INDIRECT(設定!S149),INDIRECT(設定!T149)),1),0,1,2,3,4,5,6,7,8,9,10))</f>
        <v/>
      </c>
      <c r="O103" s="27" t="str">
        <f ca="1">IF(J103="","",CHOOSE(MATCH(J103,IF($C103="男",INDIRECT(設定!U149),INDIRECT(設定!V149)),1),0,1,2,3,4,5,6,7,8,9,10))</f>
        <v/>
      </c>
      <c r="P103" s="27" t="str">
        <f ca="1">IF(K103="","",CHOOSE(MATCH(K103,IF($C103="男",INDIRECT(設定!W149),INDIRECT(設定!X149)),1),0,1,2,3,4,5,6,7,8,9,10))</f>
        <v/>
      </c>
      <c r="Q103" s="52" t="str">
        <f ca="1">IF(L103="","",CHOOSE(MATCH(L103,IF($C103="男",INDIRECT(設定!Y149),INDIRECT(設定!Z149)),1),0,1,2,3,4,5,6,7,8,9,10))</f>
        <v/>
      </c>
      <c r="R103" s="30" t="str">
        <f t="shared" si="17"/>
        <v/>
      </c>
      <c r="S103" s="30" t="str">
        <f t="shared" si="12"/>
        <v/>
      </c>
      <c r="T103" s="30" t="str">
        <f>IF(R103="","",IF(R103=5,INDEX(設定!$A$2:$G$8,MATCH(S103,設定!$A$2:$A$8,1),MATCH(U103,設定!$A$2:$G$2,1)),IF(設定!AA149,INDEX(設定!$A$11:$G$17,MATCH(S103,設定!$A$11:$A$17,1),MATCH(U103,設定!$A$11:$G$11,1)),"-----")))</f>
        <v/>
      </c>
      <c r="U103" s="31" t="str">
        <f t="shared" si="13"/>
        <v/>
      </c>
      <c r="V103" s="29" t="str">
        <f t="shared" si="14"/>
        <v/>
      </c>
    </row>
  </sheetData>
  <sheetProtection sheet="1" objects="1" scenarios="1"/>
  <mergeCells count="14">
    <mergeCell ref="H2:L2"/>
    <mergeCell ref="M2:Q2"/>
    <mergeCell ref="V2:V3"/>
    <mergeCell ref="R2:R3"/>
    <mergeCell ref="S2:S3"/>
    <mergeCell ref="T2:T3"/>
    <mergeCell ref="U2:U3"/>
    <mergeCell ref="F2:F3"/>
    <mergeCell ref="G2:G3"/>
    <mergeCell ref="A2:A3"/>
    <mergeCell ref="B2:B3"/>
    <mergeCell ref="C2:C3"/>
    <mergeCell ref="D2:D3"/>
    <mergeCell ref="E2:E3"/>
  </mergeCells>
  <phoneticPr fontId="1"/>
  <dataValidations count="5">
    <dataValidation type="list" allowBlank="1" showInputMessage="1" showErrorMessage="1" sqref="C4:C103">
      <formula1>"男,女"</formula1>
    </dataValidation>
    <dataValidation type="list" allowBlank="1" showInputMessage="1" showErrorMessage="1" sqref="I2 S1">
      <formula1>"１,２,３,４,５,６,７,８,９,１０,１１,１２"</formula1>
    </dataValidation>
    <dataValidation type="list" allowBlank="1" showInputMessage="1" showErrorMessage="1" sqref="K2 U1">
      <formula1>"１,２,３,４,５,６,７,８,９,１０,１１,１２,１３,１４,１５,１６,１７,１８,１９,２０,２１,２２,２３,２４,２５,２６,２７,２８,２９,３０,３１"</formula1>
    </dataValidation>
    <dataValidation type="whole" imeMode="off" operator="greaterThanOrEqual" allowBlank="1" showInputMessage="1" showErrorMessage="1" sqref="D4:D103 F16:G103 H4:L103">
      <formula1>0</formula1>
    </dataValidation>
    <dataValidation imeMode="off" operator="greaterThanOrEqual" allowBlank="1" showInputMessage="1" showErrorMessage="1" sqref="F4:G15"/>
  </dataValidations>
  <printOptions horizontalCentered="1" verticalCentered="1" gridLinesSet="0"/>
  <pageMargins left="0.78740157480314965" right="0.78740157480314965" top="0.98425196850393704" bottom="0.98425196850393704" header="0.70866141732283472" footer="0.51181102362204722"/>
  <pageSetup paperSize="9" orientation="landscape" horizontalDpi="4294967292" r:id="rId1"/>
  <headerFooter alignWithMargins="0">
    <oddHeader>&amp;C&amp;"ＭＳ ゴシック,太字"&amp;18運動適性テスト結果一覧②&amp;R&amp;D 印刷</oddHeader>
    <oddFooter>&amp;L運動適性テスト結果集計表①も一緒に提出してください。&amp;C- &amp;P -</oddFooter>
  </headerFooter>
  <rowBreaks count="4" manualBreakCount="4">
    <brk id="23" max="21" man="1"/>
    <brk id="43" max="21" man="1"/>
    <brk id="63" max="21" man="1"/>
    <brk id="83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1"/>
  <sheetViews>
    <sheetView zoomScale="75" workbookViewId="0">
      <selection activeCell="E12" sqref="E12"/>
    </sheetView>
  </sheetViews>
  <sheetFormatPr defaultRowHeight="12"/>
  <cols>
    <col min="1" max="7" width="13.7109375" customWidth="1"/>
  </cols>
  <sheetData>
    <row r="2" spans="1:7" ht="21">
      <c r="A2" s="135" t="s">
        <v>27</v>
      </c>
      <c r="B2" s="135"/>
      <c r="C2" s="135"/>
      <c r="D2" s="135"/>
      <c r="E2" s="135"/>
      <c r="F2" s="135"/>
      <c r="G2" s="135"/>
    </row>
    <row r="3" spans="1:7" ht="21">
      <c r="C3" s="7"/>
    </row>
    <row r="4" spans="1:7" ht="12.75" thickBot="1"/>
    <row r="5" spans="1:7" ht="20.100000000000001" customHeight="1" thickBot="1">
      <c r="A5" s="8" t="s">
        <v>29</v>
      </c>
      <c r="B5" s="45">
        <v>2</v>
      </c>
      <c r="C5" s="9"/>
      <c r="D5" s="9"/>
      <c r="E5" s="9"/>
      <c r="F5" s="9"/>
      <c r="G5" s="9"/>
    </row>
    <row r="6" spans="1:7" ht="20.100000000000001" customHeight="1">
      <c r="A6" s="10" t="s">
        <v>21</v>
      </c>
      <c r="B6" s="131" t="s">
        <v>67</v>
      </c>
      <c r="C6" s="132"/>
      <c r="D6" s="11" t="s">
        <v>1</v>
      </c>
      <c r="E6" s="11" t="s">
        <v>2</v>
      </c>
      <c r="F6" s="11" t="s">
        <v>22</v>
      </c>
      <c r="G6" s="12" t="s">
        <v>23</v>
      </c>
    </row>
    <row r="7" spans="1:7" ht="20.100000000000001" customHeight="1" thickBot="1">
      <c r="A7" s="48">
        <f>'①結果集計表（全体）'!A6:C6</f>
        <v>0</v>
      </c>
      <c r="B7" s="133">
        <f>IF($B$5="","",VLOOKUP($B$5,記録表,2))</f>
        <v>0</v>
      </c>
      <c r="C7" s="134"/>
      <c r="D7" s="14">
        <f>IF($B$5="","",VLOOKUP($B$5,記録表,3))</f>
        <v>0</v>
      </c>
      <c r="E7" s="14">
        <f>IF($B$5="","",VLOOKUP($B$5,記録表,4))</f>
        <v>0</v>
      </c>
      <c r="F7" s="14" t="str">
        <f>IF($B$5="","",IF(VLOOKUP($B$5,記録表,6)="","-----",VLOOKUP($B$5,記録表,6)&amp;"cm"))</f>
        <v>-----</v>
      </c>
      <c r="G7" s="15" t="str">
        <f>IF($B$5="","",IF(VLOOKUP($B$5,記録表,7)="","-----",VLOOKUP($B$5,記録表,7)&amp;"kg"))</f>
        <v>-----</v>
      </c>
    </row>
    <row r="8" spans="1:7" ht="20.100000000000001" customHeight="1">
      <c r="A8" s="9"/>
      <c r="B8" s="9"/>
      <c r="C8" s="9"/>
      <c r="D8" s="9"/>
      <c r="E8" s="9"/>
      <c r="F8" s="9"/>
      <c r="G8" s="9"/>
    </row>
    <row r="9" spans="1:7" ht="20.100000000000001" customHeight="1" thickBot="1">
      <c r="A9" s="9"/>
      <c r="B9" s="9"/>
      <c r="C9" s="9"/>
      <c r="D9" s="9"/>
      <c r="E9" s="9"/>
      <c r="F9" s="9"/>
      <c r="G9" s="9"/>
    </row>
    <row r="10" spans="1:7" ht="20.100000000000001" customHeight="1">
      <c r="A10" s="10"/>
      <c r="B10" s="11" t="s">
        <v>28</v>
      </c>
      <c r="C10" s="11" t="s">
        <v>16</v>
      </c>
      <c r="D10" s="11" t="s">
        <v>17</v>
      </c>
      <c r="E10" s="11" t="s">
        <v>18</v>
      </c>
      <c r="F10" s="12" t="s">
        <v>19</v>
      </c>
      <c r="G10" s="9"/>
    </row>
    <row r="11" spans="1:7" ht="20.100000000000001" customHeight="1">
      <c r="A11" s="16" t="s">
        <v>20</v>
      </c>
      <c r="B11" s="17" t="str">
        <f>IF($B$5="","",VLOOKUP($B$5,記録表,8)&amp;"cm")</f>
        <v>cm</v>
      </c>
      <c r="C11" s="17" t="str">
        <f>IF($B$5="","",VLOOKUP($B$5,記録表,9)&amp;"回")</f>
        <v>回</v>
      </c>
      <c r="D11" s="17" t="str">
        <f>IF($B$5="","",VLOOKUP($B$5,記録表,10)&amp;"回")</f>
        <v>回</v>
      </c>
      <c r="E11" s="17" t="str">
        <f>IF($B$5="","",VLOOKUP($B$5,記録表,11)&amp;"m")</f>
        <v>m</v>
      </c>
      <c r="F11" s="18" t="str">
        <f>IF($B$5="","",VLOOKUP($B$5,記録表,12)&amp;"m")</f>
        <v>m</v>
      </c>
      <c r="G11" s="9"/>
    </row>
    <row r="12" spans="1:7" ht="20.100000000000001" customHeight="1" thickBot="1">
      <c r="A12" s="13" t="s">
        <v>24</v>
      </c>
      <c r="B12" s="14" t="str">
        <f ca="1">IF($B$5="","",VLOOKUP($B$5,記録表,13))</f>
        <v/>
      </c>
      <c r="C12" s="14" t="str">
        <f ca="1">IF($B$5="","",VLOOKUP($B$5,記録表,14))</f>
        <v/>
      </c>
      <c r="D12" s="14" t="str">
        <f ca="1">IF($B$5="","",VLOOKUP($B$5,記録表,15))</f>
        <v/>
      </c>
      <c r="E12" s="14" t="str">
        <f ca="1">IF($B$5="","",VLOOKUP($B$5,記録表,16))</f>
        <v/>
      </c>
      <c r="F12" s="15" t="str">
        <f ca="1">IF($B$5="","",VLOOKUP($B$5,記録表,17))</f>
        <v/>
      </c>
      <c r="G12" s="9"/>
    </row>
    <row r="13" spans="1:7" ht="20.100000000000001" customHeight="1">
      <c r="A13" s="9"/>
      <c r="B13" s="9"/>
      <c r="C13" s="9"/>
      <c r="D13" s="9"/>
      <c r="E13" s="9"/>
      <c r="F13" s="9"/>
      <c r="G13" s="9"/>
    </row>
    <row r="14" spans="1:7" ht="20.100000000000001" customHeight="1" thickBot="1">
      <c r="A14" s="9"/>
      <c r="B14" s="9"/>
      <c r="C14" s="9"/>
      <c r="D14" s="9"/>
      <c r="E14" s="9"/>
      <c r="F14" s="9"/>
      <c r="G14" s="9"/>
    </row>
    <row r="15" spans="1:7" ht="20.100000000000001" customHeight="1">
      <c r="A15" s="9"/>
      <c r="B15" s="10" t="s">
        <v>25</v>
      </c>
      <c r="C15" s="11" t="s">
        <v>3</v>
      </c>
      <c r="D15" s="11" t="s">
        <v>26</v>
      </c>
      <c r="E15" s="11" t="s">
        <v>4</v>
      </c>
      <c r="F15" s="12" t="s">
        <v>5</v>
      </c>
      <c r="G15" s="9"/>
    </row>
    <row r="16" spans="1:7" ht="20.100000000000001" customHeight="1" thickBot="1">
      <c r="A16" s="9"/>
      <c r="B16" s="13" t="str">
        <f>IF($B$5="","",VLOOKUP($B$5,記録表,18))</f>
        <v/>
      </c>
      <c r="C16" s="14" t="str">
        <f>IF($B$5="","",VLOOKUP($B$5,記録表,19))</f>
        <v/>
      </c>
      <c r="D16" s="14" t="str">
        <f>IF($B$5="","",VLOOKUP($B$5,記録表,20))</f>
        <v/>
      </c>
      <c r="E16" s="14" t="str">
        <f>IF($B$5="","",VLOOKUP($B$5,記録表,21))</f>
        <v/>
      </c>
      <c r="F16" s="15" t="str">
        <f>IF($B$5="","",VLOOKUP($B$5,記録表,22))</f>
        <v/>
      </c>
      <c r="G16" s="9"/>
    </row>
    <row r="19" ht="24.95" customHeight="1"/>
    <row r="20" ht="24.95" customHeight="1"/>
    <row r="21" ht="24.95" customHeight="1"/>
    <row r="22" ht="24.95" customHeight="1"/>
    <row r="38" spans="1:7" ht="30" customHeight="1">
      <c r="A38" s="47"/>
      <c r="B38" s="47"/>
      <c r="C38" s="47"/>
      <c r="D38" s="47"/>
      <c r="E38" s="47"/>
      <c r="F38" s="47"/>
      <c r="G38" s="47"/>
    </row>
    <row r="39" spans="1:7" ht="30" customHeight="1">
      <c r="A39" s="47"/>
      <c r="B39" s="47"/>
      <c r="C39" s="47"/>
      <c r="D39" s="47"/>
      <c r="E39" s="47"/>
      <c r="F39" s="47"/>
      <c r="G39" s="47"/>
    </row>
    <row r="40" spans="1:7" ht="30" customHeight="1">
      <c r="A40" s="47"/>
      <c r="B40" s="47"/>
      <c r="C40" s="47"/>
      <c r="D40" s="47"/>
      <c r="E40" s="47"/>
      <c r="F40" s="47"/>
      <c r="G40" s="47"/>
    </row>
    <row r="41" spans="1:7" ht="30" customHeight="1">
      <c r="A41" s="47"/>
      <c r="B41" s="47"/>
      <c r="C41" s="47"/>
      <c r="D41" s="47"/>
      <c r="E41" s="47"/>
      <c r="F41" s="47"/>
      <c r="G41" s="47"/>
    </row>
  </sheetData>
  <sheetProtection sheet="1" objects="1" scenarios="1"/>
  <mergeCells count="3">
    <mergeCell ref="B6:C6"/>
    <mergeCell ref="B7:C7"/>
    <mergeCell ref="A2:G2"/>
  </mergeCells>
  <phoneticPr fontId="1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8" sqref="B8"/>
    </sheetView>
  </sheetViews>
  <sheetFormatPr defaultRowHeight="14.25"/>
  <cols>
    <col min="1" max="2" width="10.5703125" style="1" customWidth="1"/>
    <col min="3" max="4" width="2.7109375" style="1" customWidth="1"/>
    <col min="5" max="6" width="11.5703125" style="1" customWidth="1"/>
    <col min="7" max="7" width="3.28515625" style="1" customWidth="1"/>
    <col min="8" max="16384" width="9.140625" style="1"/>
  </cols>
  <sheetData>
    <row r="1" spans="1:7" ht="28.5">
      <c r="A1" s="3" t="s">
        <v>6</v>
      </c>
      <c r="B1" s="4"/>
      <c r="C1" s="5"/>
      <c r="D1" s="5"/>
      <c r="E1" s="6"/>
      <c r="F1" s="6"/>
      <c r="G1"/>
    </row>
    <row r="2" spans="1:7" ht="23.25" customHeight="1">
      <c r="A2" s="56" t="s">
        <v>89</v>
      </c>
      <c r="B2" s="58" t="s">
        <v>7</v>
      </c>
      <c r="C2" s="5"/>
      <c r="D2" s="5"/>
      <c r="E2" s="57" t="s">
        <v>33</v>
      </c>
      <c r="F2" s="58" t="s">
        <v>7</v>
      </c>
      <c r="G2"/>
    </row>
    <row r="3" spans="1:7" ht="23.25" customHeight="1">
      <c r="A3" s="59" t="s">
        <v>8</v>
      </c>
      <c r="B3" s="60">
        <f>DCOUNTA('②結果一覧（個票）'!$T$2:$T$103,'②結果一覧（個票）'!$T$2,人数表!A2:A3)</f>
        <v>0</v>
      </c>
      <c r="C3" s="5"/>
      <c r="D3" s="5"/>
      <c r="E3" s="59" t="s">
        <v>91</v>
      </c>
      <c r="F3" s="60">
        <f>DCOUNTA('②結果一覧（個票）'!$C$2:$C$103,'②結果一覧（個票）'!$C$2,人数表!E2:E3)</f>
        <v>0</v>
      </c>
      <c r="G3"/>
    </row>
    <row r="4" spans="1:7" ht="23.25" customHeight="1">
      <c r="A4" s="56" t="s">
        <v>89</v>
      </c>
      <c r="B4" s="58" t="s">
        <v>7</v>
      </c>
      <c r="C4" s="5"/>
      <c r="D4" s="5"/>
      <c r="E4" s="57" t="s">
        <v>33</v>
      </c>
      <c r="F4" s="58" t="s">
        <v>7</v>
      </c>
      <c r="G4"/>
    </row>
    <row r="5" spans="1:7" ht="23.25" customHeight="1">
      <c r="A5" s="61" t="s">
        <v>9</v>
      </c>
      <c r="B5" s="62">
        <f>DCOUNTA('②結果一覧（個票）'!$T$2:$T$103,'②結果一覧（個票）'!$T$2,人数表!A4:A5)</f>
        <v>0</v>
      </c>
      <c r="C5" s="5"/>
      <c r="D5" s="5"/>
      <c r="E5" s="59" t="s">
        <v>92</v>
      </c>
      <c r="F5" s="60">
        <f>DCOUNTA('②結果一覧（個票）'!$C$2:$C$103,'②結果一覧（個票）'!$C$2,人数表!E4:E5)</f>
        <v>0</v>
      </c>
      <c r="G5"/>
    </row>
    <row r="6" spans="1:7" ht="23.25" customHeight="1">
      <c r="A6" s="56" t="s">
        <v>89</v>
      </c>
      <c r="B6" s="58" t="s">
        <v>7</v>
      </c>
      <c r="C6" s="5"/>
      <c r="D6" s="5"/>
      <c r="E6" s="63" t="s">
        <v>14</v>
      </c>
      <c r="F6" s="64">
        <f>IF(AND(F3="",F5=""),"",SUM(F3,F5))</f>
        <v>0</v>
      </c>
      <c r="G6"/>
    </row>
    <row r="7" spans="1:7" ht="23.25" customHeight="1">
      <c r="A7" s="61" t="s">
        <v>10</v>
      </c>
      <c r="B7" s="62">
        <f>DCOUNTA('②結果一覧（個票）'!$T$2:$T$103,'②結果一覧（個票）'!$T$2,人数表!A6:A7)</f>
        <v>0</v>
      </c>
      <c r="C7" s="5"/>
      <c r="D7" s="5"/>
      <c r="E7" s="6"/>
      <c r="F7" s="6"/>
      <c r="G7"/>
    </row>
    <row r="8" spans="1:7" ht="23.25" customHeight="1">
      <c r="A8" s="56" t="s">
        <v>89</v>
      </c>
      <c r="B8" s="58" t="s">
        <v>7</v>
      </c>
      <c r="C8" s="5"/>
      <c r="D8" s="5"/>
      <c r="E8" s="6"/>
      <c r="F8" s="6"/>
      <c r="G8"/>
    </row>
    <row r="9" spans="1:7" ht="23.25" customHeight="1">
      <c r="A9" s="61" t="s">
        <v>11</v>
      </c>
      <c r="B9" s="62">
        <f>DCOUNTA('②結果一覧（個票）'!$T$2:$T$103,'②結果一覧（個票）'!$T$2,人数表!A8:A9)</f>
        <v>0</v>
      </c>
      <c r="C9" s="5"/>
      <c r="D9" s="5"/>
      <c r="E9" s="6"/>
      <c r="F9" s="6"/>
      <c r="G9"/>
    </row>
    <row r="10" spans="1:7" ht="23.25" customHeight="1">
      <c r="A10" s="56" t="s">
        <v>89</v>
      </c>
      <c r="B10" s="58" t="s">
        <v>7</v>
      </c>
      <c r="C10" s="5"/>
      <c r="D10" s="5"/>
      <c r="E10" s="6"/>
      <c r="F10" s="6"/>
      <c r="G10"/>
    </row>
    <row r="11" spans="1:7" ht="23.25" customHeight="1">
      <c r="A11" s="61" t="s">
        <v>12</v>
      </c>
      <c r="B11" s="62">
        <f>DCOUNTA('②結果一覧（個票）'!$T$2:$T$103,'②結果一覧（個票）'!$T$2,人数表!A10:A11)</f>
        <v>0</v>
      </c>
      <c r="C11" s="5"/>
      <c r="D11" s="5"/>
      <c r="E11" s="6"/>
      <c r="F11" s="6"/>
      <c r="G11"/>
    </row>
    <row r="12" spans="1:7" ht="23.25" customHeight="1">
      <c r="A12" s="56" t="s">
        <v>89</v>
      </c>
      <c r="B12" s="58" t="s">
        <v>7</v>
      </c>
      <c r="C12" s="5"/>
      <c r="D12" s="5"/>
      <c r="E12" s="6"/>
      <c r="F12" s="6"/>
      <c r="G12"/>
    </row>
    <row r="13" spans="1:7" ht="23.25" customHeight="1">
      <c r="A13" s="61" t="s">
        <v>13</v>
      </c>
      <c r="B13" s="62">
        <f>DCOUNTA('②結果一覧（個票）'!$T$2:$T$103,'②結果一覧（個票）'!$T$2,人数表!A12:A13)</f>
        <v>0</v>
      </c>
      <c r="C13" s="5"/>
      <c r="D13" s="5"/>
      <c r="E13" s="6"/>
      <c r="F13" s="6"/>
      <c r="G13"/>
    </row>
    <row r="14" spans="1:7" ht="23.25" customHeight="1">
      <c r="A14" s="56" t="s">
        <v>89</v>
      </c>
      <c r="B14" s="58" t="s">
        <v>7</v>
      </c>
      <c r="C14" s="5"/>
      <c r="D14" s="5"/>
      <c r="E14" s="6"/>
      <c r="F14" s="6"/>
      <c r="G14"/>
    </row>
    <row r="15" spans="1:7" ht="23.25" customHeight="1">
      <c r="A15" s="61" t="s">
        <v>90</v>
      </c>
      <c r="B15" s="62">
        <f>DCOUNTA('②結果一覧（個票）'!$T$2:$T$103,'②結果一覧（個票）'!$T$2,人数表!A14:A15)</f>
        <v>0</v>
      </c>
      <c r="C15" s="5"/>
      <c r="D15" s="5"/>
      <c r="E15" s="6"/>
      <c r="F15" s="6"/>
      <c r="G15"/>
    </row>
  </sheetData>
  <sheetProtection sheet="1" objects="1" scenarios="1"/>
  <phoneticPr fontId="1"/>
  <printOptions gridLinesSet="0"/>
  <pageMargins left="0.78700000000000003" right="0.78700000000000003" top="0.98399999999999999" bottom="0.98399999999999999" header="0.5" footer="0.5"/>
  <pageSetup paperSize="9" orientation="portrait" horizontalDpi="4294967292" r:id="rId1"/>
  <headerFooter alignWithMargins="0">
    <oddHeader>&amp;A</oddHeader>
    <oddFooter>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9"/>
  <sheetViews>
    <sheetView workbookViewId="0">
      <selection activeCell="L46" sqref="L46"/>
    </sheetView>
  </sheetViews>
  <sheetFormatPr defaultColWidth="10.7109375" defaultRowHeight="12"/>
  <cols>
    <col min="1" max="1" width="7.28515625" customWidth="1"/>
    <col min="2" max="7" width="5.5703125" customWidth="1"/>
    <col min="8" max="8" width="10.7109375" customWidth="1"/>
    <col min="9" max="14" width="6.7109375" customWidth="1"/>
    <col min="15" max="15" width="4.7109375" customWidth="1"/>
    <col min="16" max="16" width="2.7109375" customWidth="1"/>
    <col min="17" max="17" width="17.5703125" customWidth="1"/>
    <col min="18" max="18" width="18.7109375" customWidth="1"/>
    <col min="19" max="19" width="17.5703125" customWidth="1"/>
    <col min="20" max="20" width="18.7109375" customWidth="1"/>
    <col min="21" max="21" width="17.5703125" customWidth="1"/>
    <col min="22" max="22" width="18.7109375" customWidth="1"/>
    <col min="23" max="23" width="17.5703125" customWidth="1"/>
    <col min="24" max="24" width="18.7109375" customWidth="1"/>
    <col min="25" max="25" width="17.5703125" customWidth="1"/>
    <col min="26" max="26" width="18.7109375" customWidth="1"/>
    <col min="27" max="27" width="9.7109375" customWidth="1"/>
    <col min="28" max="97" width="6.7109375" customWidth="1"/>
    <col min="98" max="117" width="5.7109375" customWidth="1"/>
  </cols>
  <sheetData>
    <row r="1" spans="1:7" ht="17.100000000000001" customHeight="1"/>
    <row r="2" spans="1:7">
      <c r="A2" s="2" t="s">
        <v>15</v>
      </c>
      <c r="B2" s="2">
        <v>0</v>
      </c>
      <c r="C2" s="2">
        <v>1</v>
      </c>
      <c r="D2" s="2">
        <v>2</v>
      </c>
      <c r="E2" s="2">
        <v>3</v>
      </c>
      <c r="F2" s="2">
        <v>4</v>
      </c>
      <c r="G2" s="2">
        <v>5</v>
      </c>
    </row>
    <row r="3" spans="1:7">
      <c r="A3" s="2">
        <v>0</v>
      </c>
      <c r="B3" s="2" t="s">
        <v>30</v>
      </c>
      <c r="C3" s="2" t="s">
        <v>30</v>
      </c>
      <c r="D3" s="2" t="s">
        <v>30</v>
      </c>
      <c r="E3" s="2" t="s">
        <v>30</v>
      </c>
      <c r="F3" s="2" t="s">
        <v>30</v>
      </c>
      <c r="G3" s="2" t="s">
        <v>30</v>
      </c>
    </row>
    <row r="4" spans="1:7">
      <c r="A4" s="2">
        <v>6</v>
      </c>
      <c r="B4" s="2" t="s">
        <v>30</v>
      </c>
      <c r="C4" s="2" t="s">
        <v>12</v>
      </c>
      <c r="D4" s="2" t="s">
        <v>12</v>
      </c>
      <c r="E4" s="2" t="s">
        <v>12</v>
      </c>
      <c r="F4" s="2" t="s">
        <v>12</v>
      </c>
      <c r="G4" s="2" t="s">
        <v>12</v>
      </c>
    </row>
    <row r="5" spans="1:7">
      <c r="A5" s="2">
        <v>11</v>
      </c>
      <c r="B5" s="2" t="s">
        <v>30</v>
      </c>
      <c r="C5" s="2" t="s">
        <v>12</v>
      </c>
      <c r="D5" s="2" t="s">
        <v>11</v>
      </c>
      <c r="E5" s="2" t="s">
        <v>11</v>
      </c>
      <c r="F5" s="2" t="s">
        <v>11</v>
      </c>
      <c r="G5" s="2" t="s">
        <v>11</v>
      </c>
    </row>
    <row r="6" spans="1:7">
      <c r="A6" s="2">
        <v>21</v>
      </c>
      <c r="B6" s="2" t="s">
        <v>30</v>
      </c>
      <c r="C6" s="2" t="s">
        <v>12</v>
      </c>
      <c r="D6" s="2" t="s">
        <v>11</v>
      </c>
      <c r="E6" s="2" t="s">
        <v>10</v>
      </c>
      <c r="F6" s="2" t="s">
        <v>10</v>
      </c>
      <c r="G6" s="2" t="s">
        <v>10</v>
      </c>
    </row>
    <row r="7" spans="1:7">
      <c r="A7" s="2">
        <v>31</v>
      </c>
      <c r="B7" s="2" t="s">
        <v>30</v>
      </c>
      <c r="C7" s="2" t="s">
        <v>12</v>
      </c>
      <c r="D7" s="2" t="s">
        <v>11</v>
      </c>
      <c r="E7" s="2" t="s">
        <v>10</v>
      </c>
      <c r="F7" s="2" t="s">
        <v>9</v>
      </c>
      <c r="G7" s="2" t="s">
        <v>9</v>
      </c>
    </row>
    <row r="8" spans="1:7">
      <c r="A8" s="2">
        <v>41</v>
      </c>
      <c r="B8" s="2" t="s">
        <v>30</v>
      </c>
      <c r="C8" s="2" t="s">
        <v>12</v>
      </c>
      <c r="D8" s="2" t="s">
        <v>11</v>
      </c>
      <c r="E8" s="2" t="s">
        <v>10</v>
      </c>
      <c r="F8" s="2" t="s">
        <v>9</v>
      </c>
      <c r="G8" s="2" t="s">
        <v>8</v>
      </c>
    </row>
    <row r="11" spans="1:7">
      <c r="A11" s="2" t="s">
        <v>66</v>
      </c>
      <c r="B11" s="2">
        <v>0</v>
      </c>
      <c r="C11" s="2">
        <v>1</v>
      </c>
      <c r="D11" s="2">
        <v>2</v>
      </c>
      <c r="E11" s="2">
        <v>3</v>
      </c>
      <c r="F11" s="2">
        <v>4</v>
      </c>
      <c r="G11" s="2">
        <v>5</v>
      </c>
    </row>
    <row r="12" spans="1:7">
      <c r="A12" s="2">
        <v>0</v>
      </c>
      <c r="B12" s="2" t="s">
        <v>30</v>
      </c>
      <c r="C12" s="2" t="s">
        <v>30</v>
      </c>
      <c r="D12" s="2" t="s">
        <v>30</v>
      </c>
      <c r="E12" s="2" t="s">
        <v>30</v>
      </c>
      <c r="F12" s="2" t="s">
        <v>30</v>
      </c>
      <c r="G12" s="2" t="s">
        <v>30</v>
      </c>
    </row>
    <row r="13" spans="1:7">
      <c r="A13" s="2">
        <v>5</v>
      </c>
      <c r="B13" s="2" t="s">
        <v>30</v>
      </c>
      <c r="C13" s="2" t="s">
        <v>12</v>
      </c>
      <c r="D13" s="2" t="s">
        <v>12</v>
      </c>
      <c r="E13" s="2" t="s">
        <v>12</v>
      </c>
      <c r="F13" s="2" t="s">
        <v>12</v>
      </c>
      <c r="G13" s="2" t="s">
        <v>12</v>
      </c>
    </row>
    <row r="14" spans="1:7">
      <c r="A14" s="2">
        <v>9</v>
      </c>
      <c r="B14" s="2" t="s">
        <v>30</v>
      </c>
      <c r="C14" s="2" t="s">
        <v>12</v>
      </c>
      <c r="D14" s="2" t="s">
        <v>11</v>
      </c>
      <c r="E14" s="2" t="s">
        <v>11</v>
      </c>
      <c r="F14" s="2" t="s">
        <v>11</v>
      </c>
      <c r="G14" s="2" t="s">
        <v>11</v>
      </c>
    </row>
    <row r="15" spans="1:7">
      <c r="A15" s="2">
        <v>17</v>
      </c>
      <c r="B15" s="2" t="s">
        <v>30</v>
      </c>
      <c r="C15" s="2" t="s">
        <v>12</v>
      </c>
      <c r="D15" s="2" t="s">
        <v>11</v>
      </c>
      <c r="E15" s="2" t="s">
        <v>10</v>
      </c>
      <c r="F15" s="2" t="s">
        <v>10</v>
      </c>
      <c r="G15" s="2" t="s">
        <v>10</v>
      </c>
    </row>
    <row r="16" spans="1:7">
      <c r="A16" s="2">
        <v>25</v>
      </c>
      <c r="B16" s="2" t="s">
        <v>30</v>
      </c>
      <c r="C16" s="2" t="s">
        <v>12</v>
      </c>
      <c r="D16" s="2" t="s">
        <v>11</v>
      </c>
      <c r="E16" s="2" t="s">
        <v>10</v>
      </c>
      <c r="F16" s="2" t="s">
        <v>9</v>
      </c>
      <c r="G16" s="2" t="s">
        <v>9</v>
      </c>
    </row>
    <row r="17" spans="1:10">
      <c r="A17" s="2">
        <v>33</v>
      </c>
      <c r="B17" s="2" t="s">
        <v>30</v>
      </c>
      <c r="C17" s="2" t="s">
        <v>12</v>
      </c>
      <c r="D17" s="2" t="s">
        <v>11</v>
      </c>
      <c r="E17" s="2" t="s">
        <v>10</v>
      </c>
      <c r="F17" s="2" t="s">
        <v>9</v>
      </c>
      <c r="G17" s="2" t="s">
        <v>8</v>
      </c>
    </row>
    <row r="19" spans="1:10">
      <c r="I19" t="s">
        <v>63</v>
      </c>
    </row>
    <row r="20" spans="1:10">
      <c r="I20" s="2">
        <v>6</v>
      </c>
      <c r="J20" s="2" t="s">
        <v>39</v>
      </c>
    </row>
    <row r="21" spans="1:10">
      <c r="I21" s="2">
        <v>7</v>
      </c>
      <c r="J21" s="2" t="s">
        <v>40</v>
      </c>
    </row>
    <row r="22" spans="1:10">
      <c r="I22" s="2">
        <v>8</v>
      </c>
      <c r="J22" s="2" t="s">
        <v>41</v>
      </c>
    </row>
    <row r="23" spans="1:10">
      <c r="I23" s="2">
        <v>9</v>
      </c>
      <c r="J23" s="2" t="s">
        <v>42</v>
      </c>
    </row>
    <row r="24" spans="1:10">
      <c r="I24" s="2">
        <v>10</v>
      </c>
      <c r="J24" s="2" t="s">
        <v>43</v>
      </c>
    </row>
    <row r="25" spans="1:10">
      <c r="I25" s="2">
        <v>11</v>
      </c>
      <c r="J25" s="2" t="s">
        <v>44</v>
      </c>
    </row>
    <row r="26" spans="1:10">
      <c r="I26" s="2">
        <v>12</v>
      </c>
      <c r="J26" s="2" t="s">
        <v>45</v>
      </c>
    </row>
    <row r="27" spans="1:10">
      <c r="I27" s="2">
        <v>13</v>
      </c>
      <c r="J27" s="2" t="s">
        <v>46</v>
      </c>
    </row>
    <row r="28" spans="1:10">
      <c r="I28" s="2">
        <v>14</v>
      </c>
      <c r="J28" s="2" t="s">
        <v>47</v>
      </c>
    </row>
    <row r="29" spans="1:10">
      <c r="I29" s="2">
        <v>15</v>
      </c>
      <c r="J29" s="2" t="s">
        <v>48</v>
      </c>
    </row>
    <row r="30" spans="1:10">
      <c r="I30" s="2">
        <v>16</v>
      </c>
      <c r="J30" s="2" t="s">
        <v>49</v>
      </c>
    </row>
    <row r="31" spans="1:10">
      <c r="I31" s="2">
        <v>17</v>
      </c>
      <c r="J31" s="2" t="s">
        <v>50</v>
      </c>
    </row>
    <row r="32" spans="1:10">
      <c r="I32" s="2">
        <v>18</v>
      </c>
      <c r="J32" s="2" t="s">
        <v>51</v>
      </c>
    </row>
    <row r="33" spans="9:15">
      <c r="I33" s="2">
        <v>19</v>
      </c>
      <c r="J33" s="2" t="s">
        <v>52</v>
      </c>
    </row>
    <row r="34" spans="9:15">
      <c r="I34" s="2">
        <v>20</v>
      </c>
      <c r="J34" s="2" t="s">
        <v>53</v>
      </c>
    </row>
    <row r="35" spans="9:15">
      <c r="I35" s="2">
        <v>25</v>
      </c>
      <c r="J35" s="2" t="s">
        <v>54</v>
      </c>
    </row>
    <row r="36" spans="9:15">
      <c r="I36" s="2">
        <v>30</v>
      </c>
      <c r="J36" s="2" t="s">
        <v>55</v>
      </c>
    </row>
    <row r="37" spans="9:15">
      <c r="I37" s="2">
        <v>35</v>
      </c>
      <c r="J37" s="2" t="s">
        <v>56</v>
      </c>
    </row>
    <row r="38" spans="9:15">
      <c r="I38" s="2">
        <v>40</v>
      </c>
      <c r="J38" s="2" t="s">
        <v>57</v>
      </c>
    </row>
    <row r="39" spans="9:15">
      <c r="I39" s="2">
        <v>45</v>
      </c>
      <c r="J39" s="2" t="s">
        <v>58</v>
      </c>
    </row>
    <row r="40" spans="9:15">
      <c r="I40" s="2">
        <v>50</v>
      </c>
      <c r="J40" s="2" t="s">
        <v>59</v>
      </c>
    </row>
    <row r="41" spans="9:15">
      <c r="I41" s="2">
        <v>55</v>
      </c>
      <c r="J41" s="2" t="s">
        <v>60</v>
      </c>
    </row>
    <row r="42" spans="9:15">
      <c r="I42" s="2">
        <v>60</v>
      </c>
      <c r="J42" s="2" t="s">
        <v>61</v>
      </c>
    </row>
    <row r="43" spans="9:15">
      <c r="I43" s="2">
        <v>65</v>
      </c>
      <c r="J43" s="2" t="s">
        <v>62</v>
      </c>
    </row>
    <row r="45" spans="9:15">
      <c r="L45" s="55" t="s">
        <v>64</v>
      </c>
      <c r="M45" s="55" t="s">
        <v>65</v>
      </c>
    </row>
    <row r="46" spans="9:15">
      <c r="L46" s="54">
        <v>7</v>
      </c>
      <c r="M46" s="54">
        <v>50</v>
      </c>
    </row>
    <row r="48" spans="9:15">
      <c r="O48" t="s">
        <v>71</v>
      </c>
    </row>
    <row r="49" spans="15:27">
      <c r="O49" s="32" t="s">
        <v>70</v>
      </c>
      <c r="P49" s="32" t="s">
        <v>83</v>
      </c>
      <c r="Q49" s="32" t="s">
        <v>72</v>
      </c>
      <c r="R49" s="32" t="s">
        <v>73</v>
      </c>
      <c r="S49" s="32" t="s">
        <v>74</v>
      </c>
      <c r="T49" s="32" t="s">
        <v>75</v>
      </c>
      <c r="U49" s="32" t="s">
        <v>76</v>
      </c>
      <c r="V49" s="32" t="s">
        <v>77</v>
      </c>
      <c r="W49" s="32" t="s">
        <v>78</v>
      </c>
      <c r="X49" s="32" t="s">
        <v>79</v>
      </c>
      <c r="Y49" s="32" t="s">
        <v>81</v>
      </c>
      <c r="Z49" s="32" t="s">
        <v>80</v>
      </c>
      <c r="AA49" s="32" t="s">
        <v>82</v>
      </c>
    </row>
    <row r="50" spans="15:27">
      <c r="O50">
        <v>1</v>
      </c>
      <c r="P50" t="str">
        <f>IF('②結果一覧（個票）'!D4="","",VLOOKUP('②結果一覧（個票）'!D4,年齢変換表,2))</f>
        <v/>
      </c>
      <c r="Q50" t="str">
        <f t="shared" ref="Q50:Q81" si="0">"立得点表!"&amp;$P50&amp;"3:"&amp;$P50&amp;"13"</f>
        <v>立得点表!3:13</v>
      </c>
      <c r="R50" t="str">
        <f t="shared" ref="R50:R81" si="1">"立得点表!"&amp;$P50&amp;"17:"&amp;$P50&amp;"27"</f>
        <v>立得点表!17:27</v>
      </c>
      <c r="S50" t="str">
        <f t="shared" ref="S50:S81" si="2">"上得点表!"&amp;$P50&amp;"3:"&amp;$P50&amp;"13"</f>
        <v>上得点表!3:13</v>
      </c>
      <c r="T50" t="str">
        <f t="shared" ref="T50:T81" si="3">"上得点表!"&amp;$P50&amp;"17:"&amp;$P50&amp;"27"</f>
        <v>上得点表!17:27</v>
      </c>
      <c r="U50" t="str">
        <f t="shared" ref="U50:U81" si="4">"腕得点表!"&amp;$P50&amp;"3:"&amp;$P50&amp;"13"</f>
        <v>腕得点表!3:13</v>
      </c>
      <c r="V50" t="str">
        <f t="shared" ref="V50:V81" si="5">"腕得点表!"&amp;$P50&amp;"17:"&amp;$P50&amp;"27"</f>
        <v>腕得点表!17:27</v>
      </c>
      <c r="W50" t="str">
        <f t="shared" ref="W50:W81" si="6">"往得点表!"&amp;$P50&amp;"3:"&amp;$P50&amp;"13"</f>
        <v>往得点表!3:13</v>
      </c>
      <c r="X50" t="str">
        <f t="shared" ref="X50:X81" si="7">"往得点表!"&amp;$P50&amp;"17:"&amp;$P50&amp;"27"</f>
        <v>往得点表!17:27</v>
      </c>
      <c r="Y50" t="str">
        <f t="shared" ref="Y50:Y81" si="8">"五得点表!"&amp;$P50&amp;"3:"&amp;$P50&amp;"13"</f>
        <v>五得点表!3:13</v>
      </c>
      <c r="Z50" t="str">
        <f t="shared" ref="Z50:Z81" si="9">"五得点表!"&amp;$P50&amp;"17:"&amp;$P50&amp;"27"</f>
        <v>五得点表!17:27</v>
      </c>
      <c r="AA50" t="b">
        <f>OR(AND('②結果一覧（個票）'!D4&lt;=幼少年,'②結果一覧（個票）'!L4=""),AND('②結果一覧（個票）'!D4&gt;=壮年,'②結果一覧（個票）'!L4=""))</f>
        <v>1</v>
      </c>
    </row>
    <row r="51" spans="15:27">
      <c r="O51">
        <v>2</v>
      </c>
      <c r="P51" t="str">
        <f>IF('②結果一覧（個票）'!D5="","",VLOOKUP('②結果一覧（個票）'!D5,年齢変換表,2))</f>
        <v/>
      </c>
      <c r="Q51" t="str">
        <f t="shared" si="0"/>
        <v>立得点表!3:13</v>
      </c>
      <c r="R51" t="str">
        <f t="shared" si="1"/>
        <v>立得点表!17:27</v>
      </c>
      <c r="S51" t="str">
        <f t="shared" si="2"/>
        <v>上得点表!3:13</v>
      </c>
      <c r="T51" t="str">
        <f t="shared" si="3"/>
        <v>上得点表!17:27</v>
      </c>
      <c r="U51" t="str">
        <f t="shared" si="4"/>
        <v>腕得点表!3:13</v>
      </c>
      <c r="V51" t="str">
        <f t="shared" si="5"/>
        <v>腕得点表!17:27</v>
      </c>
      <c r="W51" t="str">
        <f t="shared" si="6"/>
        <v>往得点表!3:13</v>
      </c>
      <c r="X51" t="str">
        <f t="shared" si="7"/>
        <v>往得点表!17:27</v>
      </c>
      <c r="Y51" t="str">
        <f t="shared" si="8"/>
        <v>五得点表!3:13</v>
      </c>
      <c r="Z51" t="str">
        <f t="shared" si="9"/>
        <v>五得点表!17:27</v>
      </c>
      <c r="AA51" t="b">
        <f>OR(AND('②結果一覧（個票）'!D5&lt;=幼少年,'②結果一覧（個票）'!L5=""),AND('②結果一覧（個票）'!D5&gt;=壮年,'②結果一覧（個票）'!L5=""))</f>
        <v>1</v>
      </c>
    </row>
    <row r="52" spans="15:27">
      <c r="O52">
        <v>3</v>
      </c>
      <c r="P52" t="str">
        <f>IF('②結果一覧（個票）'!D6="","",VLOOKUP('②結果一覧（個票）'!D6,年齢変換表,2))</f>
        <v/>
      </c>
      <c r="Q52" t="str">
        <f t="shared" si="0"/>
        <v>立得点表!3:13</v>
      </c>
      <c r="R52" t="str">
        <f t="shared" si="1"/>
        <v>立得点表!17:27</v>
      </c>
      <c r="S52" t="str">
        <f t="shared" si="2"/>
        <v>上得点表!3:13</v>
      </c>
      <c r="T52" t="str">
        <f t="shared" si="3"/>
        <v>上得点表!17:27</v>
      </c>
      <c r="U52" t="str">
        <f t="shared" si="4"/>
        <v>腕得点表!3:13</v>
      </c>
      <c r="V52" t="str">
        <f t="shared" si="5"/>
        <v>腕得点表!17:27</v>
      </c>
      <c r="W52" t="str">
        <f t="shared" si="6"/>
        <v>往得点表!3:13</v>
      </c>
      <c r="X52" t="str">
        <f t="shared" si="7"/>
        <v>往得点表!17:27</v>
      </c>
      <c r="Y52" t="str">
        <f t="shared" si="8"/>
        <v>五得点表!3:13</v>
      </c>
      <c r="Z52" t="str">
        <f t="shared" si="9"/>
        <v>五得点表!17:27</v>
      </c>
      <c r="AA52" t="b">
        <f>OR(AND('②結果一覧（個票）'!D6&lt;=幼少年,'②結果一覧（個票）'!L6=""),AND('②結果一覧（個票）'!D6&gt;=壮年,'②結果一覧（個票）'!L6=""))</f>
        <v>1</v>
      </c>
    </row>
    <row r="53" spans="15:27">
      <c r="O53">
        <v>4</v>
      </c>
      <c r="P53" t="str">
        <f>IF('②結果一覧（個票）'!D7="","",VLOOKUP('②結果一覧（個票）'!D7,年齢変換表,2))</f>
        <v/>
      </c>
      <c r="Q53" t="str">
        <f t="shared" si="0"/>
        <v>立得点表!3:13</v>
      </c>
      <c r="R53" t="str">
        <f t="shared" si="1"/>
        <v>立得点表!17:27</v>
      </c>
      <c r="S53" t="str">
        <f t="shared" si="2"/>
        <v>上得点表!3:13</v>
      </c>
      <c r="T53" t="str">
        <f t="shared" si="3"/>
        <v>上得点表!17:27</v>
      </c>
      <c r="U53" t="str">
        <f t="shared" si="4"/>
        <v>腕得点表!3:13</v>
      </c>
      <c r="V53" t="str">
        <f t="shared" si="5"/>
        <v>腕得点表!17:27</v>
      </c>
      <c r="W53" t="str">
        <f t="shared" si="6"/>
        <v>往得点表!3:13</v>
      </c>
      <c r="X53" t="str">
        <f t="shared" si="7"/>
        <v>往得点表!17:27</v>
      </c>
      <c r="Y53" t="str">
        <f t="shared" si="8"/>
        <v>五得点表!3:13</v>
      </c>
      <c r="Z53" t="str">
        <f t="shared" si="9"/>
        <v>五得点表!17:27</v>
      </c>
      <c r="AA53" t="b">
        <f>OR(AND('②結果一覧（個票）'!D7&lt;=幼少年,'②結果一覧（個票）'!L7=""),AND('②結果一覧（個票）'!D7&gt;=壮年,'②結果一覧（個票）'!L7=""))</f>
        <v>1</v>
      </c>
    </row>
    <row r="54" spans="15:27">
      <c r="O54">
        <v>5</v>
      </c>
      <c r="P54" t="str">
        <f>IF('②結果一覧（個票）'!D8="","",VLOOKUP('②結果一覧（個票）'!D8,年齢変換表,2))</f>
        <v/>
      </c>
      <c r="Q54" t="str">
        <f t="shared" si="0"/>
        <v>立得点表!3:13</v>
      </c>
      <c r="R54" t="str">
        <f t="shared" si="1"/>
        <v>立得点表!17:27</v>
      </c>
      <c r="S54" t="str">
        <f t="shared" si="2"/>
        <v>上得点表!3:13</v>
      </c>
      <c r="T54" t="str">
        <f t="shared" si="3"/>
        <v>上得点表!17:27</v>
      </c>
      <c r="U54" t="str">
        <f t="shared" si="4"/>
        <v>腕得点表!3:13</v>
      </c>
      <c r="V54" t="str">
        <f t="shared" si="5"/>
        <v>腕得点表!17:27</v>
      </c>
      <c r="W54" t="str">
        <f t="shared" si="6"/>
        <v>往得点表!3:13</v>
      </c>
      <c r="X54" t="str">
        <f t="shared" si="7"/>
        <v>往得点表!17:27</v>
      </c>
      <c r="Y54" t="str">
        <f t="shared" si="8"/>
        <v>五得点表!3:13</v>
      </c>
      <c r="Z54" t="str">
        <f t="shared" si="9"/>
        <v>五得点表!17:27</v>
      </c>
      <c r="AA54" t="b">
        <f>OR(AND('②結果一覧（個票）'!D8&lt;=幼少年,'②結果一覧（個票）'!L8=""),AND('②結果一覧（個票）'!D8&gt;=壮年,'②結果一覧（個票）'!L8=""))</f>
        <v>1</v>
      </c>
    </row>
    <row r="55" spans="15:27">
      <c r="O55">
        <v>6</v>
      </c>
      <c r="P55" t="str">
        <f>IF('②結果一覧（個票）'!D9="","",VLOOKUP('②結果一覧（個票）'!D9,年齢変換表,2))</f>
        <v/>
      </c>
      <c r="Q55" t="str">
        <f t="shared" si="0"/>
        <v>立得点表!3:13</v>
      </c>
      <c r="R55" t="str">
        <f t="shared" si="1"/>
        <v>立得点表!17:27</v>
      </c>
      <c r="S55" t="str">
        <f t="shared" si="2"/>
        <v>上得点表!3:13</v>
      </c>
      <c r="T55" t="str">
        <f t="shared" si="3"/>
        <v>上得点表!17:27</v>
      </c>
      <c r="U55" t="str">
        <f t="shared" si="4"/>
        <v>腕得点表!3:13</v>
      </c>
      <c r="V55" t="str">
        <f t="shared" si="5"/>
        <v>腕得点表!17:27</v>
      </c>
      <c r="W55" t="str">
        <f t="shared" si="6"/>
        <v>往得点表!3:13</v>
      </c>
      <c r="X55" t="str">
        <f t="shared" si="7"/>
        <v>往得点表!17:27</v>
      </c>
      <c r="Y55" t="str">
        <f t="shared" si="8"/>
        <v>五得点表!3:13</v>
      </c>
      <c r="Z55" t="str">
        <f t="shared" si="9"/>
        <v>五得点表!17:27</v>
      </c>
      <c r="AA55" t="b">
        <f>OR(AND('②結果一覧（個票）'!D9&lt;=幼少年,'②結果一覧（個票）'!L9=""),AND('②結果一覧（個票）'!D9&gt;=壮年,'②結果一覧（個票）'!L9=""))</f>
        <v>1</v>
      </c>
    </row>
    <row r="56" spans="15:27">
      <c r="O56">
        <v>7</v>
      </c>
      <c r="P56" t="str">
        <f>IF('②結果一覧（個票）'!D10="","",VLOOKUP('②結果一覧（個票）'!D10,年齢変換表,2))</f>
        <v/>
      </c>
      <c r="Q56" t="str">
        <f t="shared" si="0"/>
        <v>立得点表!3:13</v>
      </c>
      <c r="R56" t="str">
        <f t="shared" si="1"/>
        <v>立得点表!17:27</v>
      </c>
      <c r="S56" t="str">
        <f t="shared" si="2"/>
        <v>上得点表!3:13</v>
      </c>
      <c r="T56" t="str">
        <f t="shared" si="3"/>
        <v>上得点表!17:27</v>
      </c>
      <c r="U56" t="str">
        <f t="shared" si="4"/>
        <v>腕得点表!3:13</v>
      </c>
      <c r="V56" t="str">
        <f t="shared" si="5"/>
        <v>腕得点表!17:27</v>
      </c>
      <c r="W56" t="str">
        <f t="shared" si="6"/>
        <v>往得点表!3:13</v>
      </c>
      <c r="X56" t="str">
        <f t="shared" si="7"/>
        <v>往得点表!17:27</v>
      </c>
      <c r="Y56" t="str">
        <f t="shared" si="8"/>
        <v>五得点表!3:13</v>
      </c>
      <c r="Z56" t="str">
        <f t="shared" si="9"/>
        <v>五得点表!17:27</v>
      </c>
      <c r="AA56" t="b">
        <f>OR(AND('②結果一覧（個票）'!D10&lt;=幼少年,'②結果一覧（個票）'!L10=""),AND('②結果一覧（個票）'!D10&gt;=壮年,'②結果一覧（個票）'!L10=""))</f>
        <v>1</v>
      </c>
    </row>
    <row r="57" spans="15:27">
      <c r="O57">
        <v>8</v>
      </c>
      <c r="P57" t="str">
        <f>IF('②結果一覧（個票）'!D11="","",VLOOKUP('②結果一覧（個票）'!D11,年齢変換表,2))</f>
        <v/>
      </c>
      <c r="Q57" t="str">
        <f t="shared" si="0"/>
        <v>立得点表!3:13</v>
      </c>
      <c r="R57" t="str">
        <f t="shared" si="1"/>
        <v>立得点表!17:27</v>
      </c>
      <c r="S57" t="str">
        <f t="shared" si="2"/>
        <v>上得点表!3:13</v>
      </c>
      <c r="T57" t="str">
        <f t="shared" si="3"/>
        <v>上得点表!17:27</v>
      </c>
      <c r="U57" t="str">
        <f t="shared" si="4"/>
        <v>腕得点表!3:13</v>
      </c>
      <c r="V57" t="str">
        <f t="shared" si="5"/>
        <v>腕得点表!17:27</v>
      </c>
      <c r="W57" t="str">
        <f t="shared" si="6"/>
        <v>往得点表!3:13</v>
      </c>
      <c r="X57" t="str">
        <f t="shared" si="7"/>
        <v>往得点表!17:27</v>
      </c>
      <c r="Y57" t="str">
        <f t="shared" si="8"/>
        <v>五得点表!3:13</v>
      </c>
      <c r="Z57" t="str">
        <f t="shared" si="9"/>
        <v>五得点表!17:27</v>
      </c>
      <c r="AA57" t="b">
        <f>OR(AND('②結果一覧（個票）'!D11&lt;=幼少年,'②結果一覧（個票）'!L11=""),AND('②結果一覧（個票）'!D11&gt;=壮年,'②結果一覧（個票）'!L11=""))</f>
        <v>1</v>
      </c>
    </row>
    <row r="58" spans="15:27">
      <c r="O58">
        <v>9</v>
      </c>
      <c r="P58" t="str">
        <f>IF('②結果一覧（個票）'!D12="","",VLOOKUP('②結果一覧（個票）'!D12,年齢変換表,2))</f>
        <v/>
      </c>
      <c r="Q58" t="str">
        <f t="shared" si="0"/>
        <v>立得点表!3:13</v>
      </c>
      <c r="R58" t="str">
        <f t="shared" si="1"/>
        <v>立得点表!17:27</v>
      </c>
      <c r="S58" t="str">
        <f t="shared" si="2"/>
        <v>上得点表!3:13</v>
      </c>
      <c r="T58" t="str">
        <f t="shared" si="3"/>
        <v>上得点表!17:27</v>
      </c>
      <c r="U58" t="str">
        <f t="shared" si="4"/>
        <v>腕得点表!3:13</v>
      </c>
      <c r="V58" t="str">
        <f t="shared" si="5"/>
        <v>腕得点表!17:27</v>
      </c>
      <c r="W58" t="str">
        <f t="shared" si="6"/>
        <v>往得点表!3:13</v>
      </c>
      <c r="X58" t="str">
        <f t="shared" si="7"/>
        <v>往得点表!17:27</v>
      </c>
      <c r="Y58" t="str">
        <f t="shared" si="8"/>
        <v>五得点表!3:13</v>
      </c>
      <c r="Z58" t="str">
        <f t="shared" si="9"/>
        <v>五得点表!17:27</v>
      </c>
      <c r="AA58" t="b">
        <f>OR(AND('②結果一覧（個票）'!D12&lt;=幼少年,'②結果一覧（個票）'!L12=""),AND('②結果一覧（個票）'!D12&gt;=壮年,'②結果一覧（個票）'!L12=""))</f>
        <v>1</v>
      </c>
    </row>
    <row r="59" spans="15:27">
      <c r="O59">
        <v>10</v>
      </c>
      <c r="P59" t="str">
        <f>IF('②結果一覧（個票）'!D13="","",VLOOKUP('②結果一覧（個票）'!D13,年齢変換表,2))</f>
        <v/>
      </c>
      <c r="Q59" t="str">
        <f t="shared" si="0"/>
        <v>立得点表!3:13</v>
      </c>
      <c r="R59" t="str">
        <f t="shared" si="1"/>
        <v>立得点表!17:27</v>
      </c>
      <c r="S59" t="str">
        <f t="shared" si="2"/>
        <v>上得点表!3:13</v>
      </c>
      <c r="T59" t="str">
        <f t="shared" si="3"/>
        <v>上得点表!17:27</v>
      </c>
      <c r="U59" t="str">
        <f t="shared" si="4"/>
        <v>腕得点表!3:13</v>
      </c>
      <c r="V59" t="str">
        <f t="shared" si="5"/>
        <v>腕得点表!17:27</v>
      </c>
      <c r="W59" t="str">
        <f t="shared" si="6"/>
        <v>往得点表!3:13</v>
      </c>
      <c r="X59" t="str">
        <f t="shared" si="7"/>
        <v>往得点表!17:27</v>
      </c>
      <c r="Y59" t="str">
        <f t="shared" si="8"/>
        <v>五得点表!3:13</v>
      </c>
      <c r="Z59" t="str">
        <f t="shared" si="9"/>
        <v>五得点表!17:27</v>
      </c>
      <c r="AA59" t="b">
        <f>OR(AND('②結果一覧（個票）'!D13&lt;=幼少年,'②結果一覧（個票）'!L13=""),AND('②結果一覧（個票）'!D13&gt;=壮年,'②結果一覧（個票）'!L13=""))</f>
        <v>1</v>
      </c>
    </row>
    <row r="60" spans="15:27">
      <c r="O60">
        <v>11</v>
      </c>
      <c r="P60" t="str">
        <f>IF('②結果一覧（個票）'!D14="","",VLOOKUP('②結果一覧（個票）'!D14,年齢変換表,2))</f>
        <v/>
      </c>
      <c r="Q60" t="str">
        <f t="shared" si="0"/>
        <v>立得点表!3:13</v>
      </c>
      <c r="R60" t="str">
        <f t="shared" si="1"/>
        <v>立得点表!17:27</v>
      </c>
      <c r="S60" t="str">
        <f t="shared" si="2"/>
        <v>上得点表!3:13</v>
      </c>
      <c r="T60" t="str">
        <f t="shared" si="3"/>
        <v>上得点表!17:27</v>
      </c>
      <c r="U60" t="str">
        <f t="shared" si="4"/>
        <v>腕得点表!3:13</v>
      </c>
      <c r="V60" t="str">
        <f t="shared" si="5"/>
        <v>腕得点表!17:27</v>
      </c>
      <c r="W60" t="str">
        <f t="shared" si="6"/>
        <v>往得点表!3:13</v>
      </c>
      <c r="X60" t="str">
        <f t="shared" si="7"/>
        <v>往得点表!17:27</v>
      </c>
      <c r="Y60" t="str">
        <f t="shared" si="8"/>
        <v>五得点表!3:13</v>
      </c>
      <c r="Z60" t="str">
        <f t="shared" si="9"/>
        <v>五得点表!17:27</v>
      </c>
      <c r="AA60" t="b">
        <f>OR(AND('②結果一覧（個票）'!D14&lt;=幼少年,'②結果一覧（個票）'!L14=""),AND('②結果一覧（個票）'!D14&gt;=壮年,'②結果一覧（個票）'!L14=""))</f>
        <v>1</v>
      </c>
    </row>
    <row r="61" spans="15:27">
      <c r="O61">
        <v>12</v>
      </c>
      <c r="P61" t="str">
        <f>IF('②結果一覧（個票）'!D15="","",VLOOKUP('②結果一覧（個票）'!D15,年齢変換表,2))</f>
        <v/>
      </c>
      <c r="Q61" t="str">
        <f t="shared" si="0"/>
        <v>立得点表!3:13</v>
      </c>
      <c r="R61" t="str">
        <f t="shared" si="1"/>
        <v>立得点表!17:27</v>
      </c>
      <c r="S61" t="str">
        <f t="shared" si="2"/>
        <v>上得点表!3:13</v>
      </c>
      <c r="T61" t="str">
        <f t="shared" si="3"/>
        <v>上得点表!17:27</v>
      </c>
      <c r="U61" t="str">
        <f t="shared" si="4"/>
        <v>腕得点表!3:13</v>
      </c>
      <c r="V61" t="str">
        <f t="shared" si="5"/>
        <v>腕得点表!17:27</v>
      </c>
      <c r="W61" t="str">
        <f t="shared" si="6"/>
        <v>往得点表!3:13</v>
      </c>
      <c r="X61" t="str">
        <f t="shared" si="7"/>
        <v>往得点表!17:27</v>
      </c>
      <c r="Y61" t="str">
        <f t="shared" si="8"/>
        <v>五得点表!3:13</v>
      </c>
      <c r="Z61" t="str">
        <f t="shared" si="9"/>
        <v>五得点表!17:27</v>
      </c>
      <c r="AA61" t="b">
        <f>OR(AND('②結果一覧（個票）'!D15&lt;=幼少年,'②結果一覧（個票）'!L15=""),AND('②結果一覧（個票）'!D15&gt;=壮年,'②結果一覧（個票）'!L15=""))</f>
        <v>1</v>
      </c>
    </row>
    <row r="62" spans="15:27">
      <c r="O62">
        <v>13</v>
      </c>
      <c r="P62" t="str">
        <f>IF('②結果一覧（個票）'!D16="","",VLOOKUP('②結果一覧（個票）'!D16,年齢変換表,2))</f>
        <v/>
      </c>
      <c r="Q62" t="str">
        <f t="shared" si="0"/>
        <v>立得点表!3:13</v>
      </c>
      <c r="R62" t="str">
        <f t="shared" si="1"/>
        <v>立得点表!17:27</v>
      </c>
      <c r="S62" t="str">
        <f t="shared" si="2"/>
        <v>上得点表!3:13</v>
      </c>
      <c r="T62" t="str">
        <f t="shared" si="3"/>
        <v>上得点表!17:27</v>
      </c>
      <c r="U62" t="str">
        <f t="shared" si="4"/>
        <v>腕得点表!3:13</v>
      </c>
      <c r="V62" t="str">
        <f t="shared" si="5"/>
        <v>腕得点表!17:27</v>
      </c>
      <c r="W62" t="str">
        <f t="shared" si="6"/>
        <v>往得点表!3:13</v>
      </c>
      <c r="X62" t="str">
        <f t="shared" si="7"/>
        <v>往得点表!17:27</v>
      </c>
      <c r="Y62" t="str">
        <f t="shared" si="8"/>
        <v>五得点表!3:13</v>
      </c>
      <c r="Z62" t="str">
        <f t="shared" si="9"/>
        <v>五得点表!17:27</v>
      </c>
      <c r="AA62" t="b">
        <f>OR(AND('②結果一覧（個票）'!D16&lt;=幼少年,'②結果一覧（個票）'!L16=""),AND('②結果一覧（個票）'!D16&gt;=壮年,'②結果一覧（個票）'!L16=""))</f>
        <v>1</v>
      </c>
    </row>
    <row r="63" spans="15:27">
      <c r="O63">
        <v>14</v>
      </c>
      <c r="P63" t="str">
        <f>IF('②結果一覧（個票）'!D17="","",VLOOKUP('②結果一覧（個票）'!D17,年齢変換表,2))</f>
        <v/>
      </c>
      <c r="Q63" t="str">
        <f t="shared" si="0"/>
        <v>立得点表!3:13</v>
      </c>
      <c r="R63" t="str">
        <f t="shared" si="1"/>
        <v>立得点表!17:27</v>
      </c>
      <c r="S63" t="str">
        <f t="shared" si="2"/>
        <v>上得点表!3:13</v>
      </c>
      <c r="T63" t="str">
        <f t="shared" si="3"/>
        <v>上得点表!17:27</v>
      </c>
      <c r="U63" t="str">
        <f t="shared" si="4"/>
        <v>腕得点表!3:13</v>
      </c>
      <c r="V63" t="str">
        <f t="shared" si="5"/>
        <v>腕得点表!17:27</v>
      </c>
      <c r="W63" t="str">
        <f t="shared" si="6"/>
        <v>往得点表!3:13</v>
      </c>
      <c r="X63" t="str">
        <f t="shared" si="7"/>
        <v>往得点表!17:27</v>
      </c>
      <c r="Y63" t="str">
        <f t="shared" si="8"/>
        <v>五得点表!3:13</v>
      </c>
      <c r="Z63" t="str">
        <f t="shared" si="9"/>
        <v>五得点表!17:27</v>
      </c>
      <c r="AA63" t="b">
        <f>OR(AND('②結果一覧（個票）'!D17&lt;=幼少年,'②結果一覧（個票）'!L17=""),AND('②結果一覧（個票）'!D17&gt;=壮年,'②結果一覧（個票）'!L17=""))</f>
        <v>1</v>
      </c>
    </row>
    <row r="64" spans="15:27">
      <c r="O64">
        <v>15</v>
      </c>
      <c r="P64" t="str">
        <f>IF('②結果一覧（個票）'!D18="","",VLOOKUP('②結果一覧（個票）'!D18,年齢変換表,2))</f>
        <v/>
      </c>
      <c r="Q64" t="str">
        <f t="shared" si="0"/>
        <v>立得点表!3:13</v>
      </c>
      <c r="R64" t="str">
        <f t="shared" si="1"/>
        <v>立得点表!17:27</v>
      </c>
      <c r="S64" t="str">
        <f t="shared" si="2"/>
        <v>上得点表!3:13</v>
      </c>
      <c r="T64" t="str">
        <f t="shared" si="3"/>
        <v>上得点表!17:27</v>
      </c>
      <c r="U64" t="str">
        <f t="shared" si="4"/>
        <v>腕得点表!3:13</v>
      </c>
      <c r="V64" t="str">
        <f t="shared" si="5"/>
        <v>腕得点表!17:27</v>
      </c>
      <c r="W64" t="str">
        <f t="shared" si="6"/>
        <v>往得点表!3:13</v>
      </c>
      <c r="X64" t="str">
        <f t="shared" si="7"/>
        <v>往得点表!17:27</v>
      </c>
      <c r="Y64" t="str">
        <f t="shared" si="8"/>
        <v>五得点表!3:13</v>
      </c>
      <c r="Z64" t="str">
        <f t="shared" si="9"/>
        <v>五得点表!17:27</v>
      </c>
      <c r="AA64" t="b">
        <f>OR(AND('②結果一覧（個票）'!D18&lt;=幼少年,'②結果一覧（個票）'!L18=""),AND('②結果一覧（個票）'!D18&gt;=壮年,'②結果一覧（個票）'!L18=""))</f>
        <v>1</v>
      </c>
    </row>
    <row r="65" spans="15:27">
      <c r="O65">
        <v>16</v>
      </c>
      <c r="P65" t="str">
        <f>IF('②結果一覧（個票）'!D19="","",VLOOKUP('②結果一覧（個票）'!D19,年齢変換表,2))</f>
        <v/>
      </c>
      <c r="Q65" t="str">
        <f t="shared" si="0"/>
        <v>立得点表!3:13</v>
      </c>
      <c r="R65" t="str">
        <f t="shared" si="1"/>
        <v>立得点表!17:27</v>
      </c>
      <c r="S65" t="str">
        <f t="shared" si="2"/>
        <v>上得点表!3:13</v>
      </c>
      <c r="T65" t="str">
        <f t="shared" si="3"/>
        <v>上得点表!17:27</v>
      </c>
      <c r="U65" t="str">
        <f t="shared" si="4"/>
        <v>腕得点表!3:13</v>
      </c>
      <c r="V65" t="str">
        <f t="shared" si="5"/>
        <v>腕得点表!17:27</v>
      </c>
      <c r="W65" t="str">
        <f t="shared" si="6"/>
        <v>往得点表!3:13</v>
      </c>
      <c r="X65" t="str">
        <f t="shared" si="7"/>
        <v>往得点表!17:27</v>
      </c>
      <c r="Y65" t="str">
        <f t="shared" si="8"/>
        <v>五得点表!3:13</v>
      </c>
      <c r="Z65" t="str">
        <f t="shared" si="9"/>
        <v>五得点表!17:27</v>
      </c>
      <c r="AA65" t="b">
        <f>OR(AND('②結果一覧（個票）'!D19&lt;=幼少年,'②結果一覧（個票）'!L19=""),AND('②結果一覧（個票）'!D19&gt;=壮年,'②結果一覧（個票）'!L19=""))</f>
        <v>1</v>
      </c>
    </row>
    <row r="66" spans="15:27">
      <c r="O66">
        <v>17</v>
      </c>
      <c r="P66" t="str">
        <f>IF('②結果一覧（個票）'!D20="","",VLOOKUP('②結果一覧（個票）'!D20,年齢変換表,2))</f>
        <v/>
      </c>
      <c r="Q66" t="str">
        <f t="shared" si="0"/>
        <v>立得点表!3:13</v>
      </c>
      <c r="R66" t="str">
        <f t="shared" si="1"/>
        <v>立得点表!17:27</v>
      </c>
      <c r="S66" t="str">
        <f t="shared" si="2"/>
        <v>上得点表!3:13</v>
      </c>
      <c r="T66" t="str">
        <f t="shared" si="3"/>
        <v>上得点表!17:27</v>
      </c>
      <c r="U66" t="str">
        <f t="shared" si="4"/>
        <v>腕得点表!3:13</v>
      </c>
      <c r="V66" t="str">
        <f t="shared" si="5"/>
        <v>腕得点表!17:27</v>
      </c>
      <c r="W66" t="str">
        <f t="shared" si="6"/>
        <v>往得点表!3:13</v>
      </c>
      <c r="X66" t="str">
        <f t="shared" si="7"/>
        <v>往得点表!17:27</v>
      </c>
      <c r="Y66" t="str">
        <f t="shared" si="8"/>
        <v>五得点表!3:13</v>
      </c>
      <c r="Z66" t="str">
        <f t="shared" si="9"/>
        <v>五得点表!17:27</v>
      </c>
      <c r="AA66" t="b">
        <f>OR(AND('②結果一覧（個票）'!D20&lt;=幼少年,'②結果一覧（個票）'!L20=""),AND('②結果一覧（個票）'!D20&gt;=壮年,'②結果一覧（個票）'!L20=""))</f>
        <v>1</v>
      </c>
    </row>
    <row r="67" spans="15:27">
      <c r="O67">
        <v>18</v>
      </c>
      <c r="P67" t="str">
        <f>IF('②結果一覧（個票）'!D21="","",VLOOKUP('②結果一覧（個票）'!D21,年齢変換表,2))</f>
        <v/>
      </c>
      <c r="Q67" t="str">
        <f t="shared" si="0"/>
        <v>立得点表!3:13</v>
      </c>
      <c r="R67" t="str">
        <f t="shared" si="1"/>
        <v>立得点表!17:27</v>
      </c>
      <c r="S67" t="str">
        <f t="shared" si="2"/>
        <v>上得点表!3:13</v>
      </c>
      <c r="T67" t="str">
        <f t="shared" si="3"/>
        <v>上得点表!17:27</v>
      </c>
      <c r="U67" t="str">
        <f t="shared" si="4"/>
        <v>腕得点表!3:13</v>
      </c>
      <c r="V67" t="str">
        <f t="shared" si="5"/>
        <v>腕得点表!17:27</v>
      </c>
      <c r="W67" t="str">
        <f t="shared" si="6"/>
        <v>往得点表!3:13</v>
      </c>
      <c r="X67" t="str">
        <f t="shared" si="7"/>
        <v>往得点表!17:27</v>
      </c>
      <c r="Y67" t="str">
        <f t="shared" si="8"/>
        <v>五得点表!3:13</v>
      </c>
      <c r="Z67" t="str">
        <f t="shared" si="9"/>
        <v>五得点表!17:27</v>
      </c>
      <c r="AA67" t="b">
        <f>OR(AND('②結果一覧（個票）'!D21&lt;=幼少年,'②結果一覧（個票）'!L21=""),AND('②結果一覧（個票）'!D21&gt;=壮年,'②結果一覧（個票）'!L21=""))</f>
        <v>1</v>
      </c>
    </row>
    <row r="68" spans="15:27">
      <c r="O68">
        <v>19</v>
      </c>
      <c r="P68" t="str">
        <f>IF('②結果一覧（個票）'!D22="","",VLOOKUP('②結果一覧（個票）'!D22,年齢変換表,2))</f>
        <v/>
      </c>
      <c r="Q68" t="str">
        <f t="shared" si="0"/>
        <v>立得点表!3:13</v>
      </c>
      <c r="R68" t="str">
        <f t="shared" si="1"/>
        <v>立得点表!17:27</v>
      </c>
      <c r="S68" t="str">
        <f t="shared" si="2"/>
        <v>上得点表!3:13</v>
      </c>
      <c r="T68" t="str">
        <f t="shared" si="3"/>
        <v>上得点表!17:27</v>
      </c>
      <c r="U68" t="str">
        <f t="shared" si="4"/>
        <v>腕得点表!3:13</v>
      </c>
      <c r="V68" t="str">
        <f t="shared" si="5"/>
        <v>腕得点表!17:27</v>
      </c>
      <c r="W68" t="str">
        <f t="shared" si="6"/>
        <v>往得点表!3:13</v>
      </c>
      <c r="X68" t="str">
        <f t="shared" si="7"/>
        <v>往得点表!17:27</v>
      </c>
      <c r="Y68" t="str">
        <f t="shared" si="8"/>
        <v>五得点表!3:13</v>
      </c>
      <c r="Z68" t="str">
        <f t="shared" si="9"/>
        <v>五得点表!17:27</v>
      </c>
      <c r="AA68" t="b">
        <f>OR(AND('②結果一覧（個票）'!D22&lt;=幼少年,'②結果一覧（個票）'!L22=""),AND('②結果一覧（個票）'!D22&gt;=壮年,'②結果一覧（個票）'!L22=""))</f>
        <v>1</v>
      </c>
    </row>
    <row r="69" spans="15:27">
      <c r="O69">
        <v>20</v>
      </c>
      <c r="P69" t="str">
        <f>IF('②結果一覧（個票）'!D23="","",VLOOKUP('②結果一覧（個票）'!D23,年齢変換表,2))</f>
        <v/>
      </c>
      <c r="Q69" t="str">
        <f t="shared" si="0"/>
        <v>立得点表!3:13</v>
      </c>
      <c r="R69" t="str">
        <f t="shared" si="1"/>
        <v>立得点表!17:27</v>
      </c>
      <c r="S69" t="str">
        <f t="shared" si="2"/>
        <v>上得点表!3:13</v>
      </c>
      <c r="T69" t="str">
        <f t="shared" si="3"/>
        <v>上得点表!17:27</v>
      </c>
      <c r="U69" t="str">
        <f t="shared" si="4"/>
        <v>腕得点表!3:13</v>
      </c>
      <c r="V69" t="str">
        <f t="shared" si="5"/>
        <v>腕得点表!17:27</v>
      </c>
      <c r="W69" t="str">
        <f t="shared" si="6"/>
        <v>往得点表!3:13</v>
      </c>
      <c r="X69" t="str">
        <f t="shared" si="7"/>
        <v>往得点表!17:27</v>
      </c>
      <c r="Y69" t="str">
        <f t="shared" si="8"/>
        <v>五得点表!3:13</v>
      </c>
      <c r="Z69" t="str">
        <f t="shared" si="9"/>
        <v>五得点表!17:27</v>
      </c>
      <c r="AA69" t="b">
        <f>OR(AND('②結果一覧（個票）'!D23&lt;=幼少年,'②結果一覧（個票）'!L23=""),AND('②結果一覧（個票）'!D23&gt;=壮年,'②結果一覧（個票）'!L23=""))</f>
        <v>1</v>
      </c>
    </row>
    <row r="70" spans="15:27">
      <c r="O70">
        <v>21</v>
      </c>
      <c r="P70" t="str">
        <f>IF('②結果一覧（個票）'!D24="","",VLOOKUP('②結果一覧（個票）'!D24,年齢変換表,2))</f>
        <v/>
      </c>
      <c r="Q70" t="str">
        <f t="shared" si="0"/>
        <v>立得点表!3:13</v>
      </c>
      <c r="R70" t="str">
        <f t="shared" si="1"/>
        <v>立得点表!17:27</v>
      </c>
      <c r="S70" t="str">
        <f t="shared" si="2"/>
        <v>上得点表!3:13</v>
      </c>
      <c r="T70" t="str">
        <f t="shared" si="3"/>
        <v>上得点表!17:27</v>
      </c>
      <c r="U70" t="str">
        <f t="shared" si="4"/>
        <v>腕得点表!3:13</v>
      </c>
      <c r="V70" t="str">
        <f t="shared" si="5"/>
        <v>腕得点表!17:27</v>
      </c>
      <c r="W70" t="str">
        <f t="shared" si="6"/>
        <v>往得点表!3:13</v>
      </c>
      <c r="X70" t="str">
        <f t="shared" si="7"/>
        <v>往得点表!17:27</v>
      </c>
      <c r="Y70" t="str">
        <f t="shared" si="8"/>
        <v>五得点表!3:13</v>
      </c>
      <c r="Z70" t="str">
        <f t="shared" si="9"/>
        <v>五得点表!17:27</v>
      </c>
      <c r="AA70" t="b">
        <f>OR(AND('②結果一覧（個票）'!D24&lt;=幼少年,'②結果一覧（個票）'!L24=""),AND('②結果一覧（個票）'!D24&gt;=壮年,'②結果一覧（個票）'!L24=""))</f>
        <v>1</v>
      </c>
    </row>
    <row r="71" spans="15:27">
      <c r="O71">
        <v>22</v>
      </c>
      <c r="P71" t="str">
        <f>IF('②結果一覧（個票）'!D25="","",VLOOKUP('②結果一覧（個票）'!D25,年齢変換表,2))</f>
        <v/>
      </c>
      <c r="Q71" t="str">
        <f t="shared" si="0"/>
        <v>立得点表!3:13</v>
      </c>
      <c r="R71" t="str">
        <f t="shared" si="1"/>
        <v>立得点表!17:27</v>
      </c>
      <c r="S71" t="str">
        <f t="shared" si="2"/>
        <v>上得点表!3:13</v>
      </c>
      <c r="T71" t="str">
        <f t="shared" si="3"/>
        <v>上得点表!17:27</v>
      </c>
      <c r="U71" t="str">
        <f t="shared" si="4"/>
        <v>腕得点表!3:13</v>
      </c>
      <c r="V71" t="str">
        <f t="shared" si="5"/>
        <v>腕得点表!17:27</v>
      </c>
      <c r="W71" t="str">
        <f t="shared" si="6"/>
        <v>往得点表!3:13</v>
      </c>
      <c r="X71" t="str">
        <f t="shared" si="7"/>
        <v>往得点表!17:27</v>
      </c>
      <c r="Y71" t="str">
        <f t="shared" si="8"/>
        <v>五得点表!3:13</v>
      </c>
      <c r="Z71" t="str">
        <f t="shared" si="9"/>
        <v>五得点表!17:27</v>
      </c>
      <c r="AA71" t="b">
        <f>OR(AND('②結果一覧（個票）'!D25&lt;=幼少年,'②結果一覧（個票）'!L25=""),AND('②結果一覧（個票）'!D25&gt;=壮年,'②結果一覧（個票）'!L25=""))</f>
        <v>1</v>
      </c>
    </row>
    <row r="72" spans="15:27">
      <c r="O72">
        <v>23</v>
      </c>
      <c r="P72" t="str">
        <f>IF('②結果一覧（個票）'!D26="","",VLOOKUP('②結果一覧（個票）'!D26,年齢変換表,2))</f>
        <v/>
      </c>
      <c r="Q72" t="str">
        <f t="shared" si="0"/>
        <v>立得点表!3:13</v>
      </c>
      <c r="R72" t="str">
        <f t="shared" si="1"/>
        <v>立得点表!17:27</v>
      </c>
      <c r="S72" t="str">
        <f t="shared" si="2"/>
        <v>上得点表!3:13</v>
      </c>
      <c r="T72" t="str">
        <f t="shared" si="3"/>
        <v>上得点表!17:27</v>
      </c>
      <c r="U72" t="str">
        <f t="shared" si="4"/>
        <v>腕得点表!3:13</v>
      </c>
      <c r="V72" t="str">
        <f t="shared" si="5"/>
        <v>腕得点表!17:27</v>
      </c>
      <c r="W72" t="str">
        <f t="shared" si="6"/>
        <v>往得点表!3:13</v>
      </c>
      <c r="X72" t="str">
        <f t="shared" si="7"/>
        <v>往得点表!17:27</v>
      </c>
      <c r="Y72" t="str">
        <f t="shared" si="8"/>
        <v>五得点表!3:13</v>
      </c>
      <c r="Z72" t="str">
        <f t="shared" si="9"/>
        <v>五得点表!17:27</v>
      </c>
      <c r="AA72" t="b">
        <f>OR(AND('②結果一覧（個票）'!D26&lt;=幼少年,'②結果一覧（個票）'!L26=""),AND('②結果一覧（個票）'!D26&gt;=壮年,'②結果一覧（個票）'!L26=""))</f>
        <v>1</v>
      </c>
    </row>
    <row r="73" spans="15:27">
      <c r="O73">
        <v>24</v>
      </c>
      <c r="P73" t="str">
        <f>IF('②結果一覧（個票）'!D27="","",VLOOKUP('②結果一覧（個票）'!D27,年齢変換表,2))</f>
        <v/>
      </c>
      <c r="Q73" t="str">
        <f t="shared" si="0"/>
        <v>立得点表!3:13</v>
      </c>
      <c r="R73" t="str">
        <f t="shared" si="1"/>
        <v>立得点表!17:27</v>
      </c>
      <c r="S73" t="str">
        <f t="shared" si="2"/>
        <v>上得点表!3:13</v>
      </c>
      <c r="T73" t="str">
        <f t="shared" si="3"/>
        <v>上得点表!17:27</v>
      </c>
      <c r="U73" t="str">
        <f t="shared" si="4"/>
        <v>腕得点表!3:13</v>
      </c>
      <c r="V73" t="str">
        <f t="shared" si="5"/>
        <v>腕得点表!17:27</v>
      </c>
      <c r="W73" t="str">
        <f t="shared" si="6"/>
        <v>往得点表!3:13</v>
      </c>
      <c r="X73" t="str">
        <f t="shared" si="7"/>
        <v>往得点表!17:27</v>
      </c>
      <c r="Y73" t="str">
        <f t="shared" si="8"/>
        <v>五得点表!3:13</v>
      </c>
      <c r="Z73" t="str">
        <f t="shared" si="9"/>
        <v>五得点表!17:27</v>
      </c>
      <c r="AA73" t="b">
        <f>OR(AND('②結果一覧（個票）'!D27&lt;=幼少年,'②結果一覧（個票）'!L27=""),AND('②結果一覧（個票）'!D27&gt;=壮年,'②結果一覧（個票）'!L27=""))</f>
        <v>1</v>
      </c>
    </row>
    <row r="74" spans="15:27">
      <c r="O74">
        <v>25</v>
      </c>
      <c r="P74" t="str">
        <f>IF('②結果一覧（個票）'!D28="","",VLOOKUP('②結果一覧（個票）'!D28,年齢変換表,2))</f>
        <v/>
      </c>
      <c r="Q74" t="str">
        <f t="shared" si="0"/>
        <v>立得点表!3:13</v>
      </c>
      <c r="R74" t="str">
        <f t="shared" si="1"/>
        <v>立得点表!17:27</v>
      </c>
      <c r="S74" t="str">
        <f t="shared" si="2"/>
        <v>上得点表!3:13</v>
      </c>
      <c r="T74" t="str">
        <f t="shared" si="3"/>
        <v>上得点表!17:27</v>
      </c>
      <c r="U74" t="str">
        <f t="shared" si="4"/>
        <v>腕得点表!3:13</v>
      </c>
      <c r="V74" t="str">
        <f t="shared" si="5"/>
        <v>腕得点表!17:27</v>
      </c>
      <c r="W74" t="str">
        <f t="shared" si="6"/>
        <v>往得点表!3:13</v>
      </c>
      <c r="X74" t="str">
        <f t="shared" si="7"/>
        <v>往得点表!17:27</v>
      </c>
      <c r="Y74" t="str">
        <f t="shared" si="8"/>
        <v>五得点表!3:13</v>
      </c>
      <c r="Z74" t="str">
        <f t="shared" si="9"/>
        <v>五得点表!17:27</v>
      </c>
      <c r="AA74" t="b">
        <f>OR(AND('②結果一覧（個票）'!D28&lt;=幼少年,'②結果一覧（個票）'!L28=""),AND('②結果一覧（個票）'!D28&gt;=壮年,'②結果一覧（個票）'!L28=""))</f>
        <v>1</v>
      </c>
    </row>
    <row r="75" spans="15:27">
      <c r="O75">
        <v>26</v>
      </c>
      <c r="P75" t="str">
        <f>IF('②結果一覧（個票）'!D29="","",VLOOKUP('②結果一覧（個票）'!D29,年齢変換表,2))</f>
        <v/>
      </c>
      <c r="Q75" t="str">
        <f t="shared" si="0"/>
        <v>立得点表!3:13</v>
      </c>
      <c r="R75" t="str">
        <f t="shared" si="1"/>
        <v>立得点表!17:27</v>
      </c>
      <c r="S75" t="str">
        <f t="shared" si="2"/>
        <v>上得点表!3:13</v>
      </c>
      <c r="T75" t="str">
        <f t="shared" si="3"/>
        <v>上得点表!17:27</v>
      </c>
      <c r="U75" t="str">
        <f t="shared" si="4"/>
        <v>腕得点表!3:13</v>
      </c>
      <c r="V75" t="str">
        <f t="shared" si="5"/>
        <v>腕得点表!17:27</v>
      </c>
      <c r="W75" t="str">
        <f t="shared" si="6"/>
        <v>往得点表!3:13</v>
      </c>
      <c r="X75" t="str">
        <f t="shared" si="7"/>
        <v>往得点表!17:27</v>
      </c>
      <c r="Y75" t="str">
        <f t="shared" si="8"/>
        <v>五得点表!3:13</v>
      </c>
      <c r="Z75" t="str">
        <f t="shared" si="9"/>
        <v>五得点表!17:27</v>
      </c>
      <c r="AA75" t="b">
        <f>OR(AND('②結果一覧（個票）'!D29&lt;=幼少年,'②結果一覧（個票）'!L29=""),AND('②結果一覧（個票）'!D29&gt;=壮年,'②結果一覧（個票）'!L29=""))</f>
        <v>1</v>
      </c>
    </row>
    <row r="76" spans="15:27">
      <c r="O76">
        <v>27</v>
      </c>
      <c r="P76" t="str">
        <f>IF('②結果一覧（個票）'!D30="","",VLOOKUP('②結果一覧（個票）'!D30,年齢変換表,2))</f>
        <v/>
      </c>
      <c r="Q76" t="str">
        <f t="shared" si="0"/>
        <v>立得点表!3:13</v>
      </c>
      <c r="R76" t="str">
        <f t="shared" si="1"/>
        <v>立得点表!17:27</v>
      </c>
      <c r="S76" t="str">
        <f t="shared" si="2"/>
        <v>上得点表!3:13</v>
      </c>
      <c r="T76" t="str">
        <f t="shared" si="3"/>
        <v>上得点表!17:27</v>
      </c>
      <c r="U76" t="str">
        <f t="shared" si="4"/>
        <v>腕得点表!3:13</v>
      </c>
      <c r="V76" t="str">
        <f t="shared" si="5"/>
        <v>腕得点表!17:27</v>
      </c>
      <c r="W76" t="str">
        <f t="shared" si="6"/>
        <v>往得点表!3:13</v>
      </c>
      <c r="X76" t="str">
        <f t="shared" si="7"/>
        <v>往得点表!17:27</v>
      </c>
      <c r="Y76" t="str">
        <f t="shared" si="8"/>
        <v>五得点表!3:13</v>
      </c>
      <c r="Z76" t="str">
        <f t="shared" si="9"/>
        <v>五得点表!17:27</v>
      </c>
      <c r="AA76" t="b">
        <f>OR(AND('②結果一覧（個票）'!D30&lt;=幼少年,'②結果一覧（個票）'!L30=""),AND('②結果一覧（個票）'!D30&gt;=壮年,'②結果一覧（個票）'!L30=""))</f>
        <v>1</v>
      </c>
    </row>
    <row r="77" spans="15:27">
      <c r="O77">
        <v>28</v>
      </c>
      <c r="P77" t="str">
        <f>IF('②結果一覧（個票）'!D31="","",VLOOKUP('②結果一覧（個票）'!D31,年齢変換表,2))</f>
        <v/>
      </c>
      <c r="Q77" t="str">
        <f t="shared" si="0"/>
        <v>立得点表!3:13</v>
      </c>
      <c r="R77" t="str">
        <f t="shared" si="1"/>
        <v>立得点表!17:27</v>
      </c>
      <c r="S77" t="str">
        <f t="shared" si="2"/>
        <v>上得点表!3:13</v>
      </c>
      <c r="T77" t="str">
        <f t="shared" si="3"/>
        <v>上得点表!17:27</v>
      </c>
      <c r="U77" t="str">
        <f t="shared" si="4"/>
        <v>腕得点表!3:13</v>
      </c>
      <c r="V77" t="str">
        <f t="shared" si="5"/>
        <v>腕得点表!17:27</v>
      </c>
      <c r="W77" t="str">
        <f t="shared" si="6"/>
        <v>往得点表!3:13</v>
      </c>
      <c r="X77" t="str">
        <f t="shared" si="7"/>
        <v>往得点表!17:27</v>
      </c>
      <c r="Y77" t="str">
        <f t="shared" si="8"/>
        <v>五得点表!3:13</v>
      </c>
      <c r="Z77" t="str">
        <f t="shared" si="9"/>
        <v>五得点表!17:27</v>
      </c>
      <c r="AA77" t="b">
        <f>OR(AND('②結果一覧（個票）'!D31&lt;=幼少年,'②結果一覧（個票）'!L31=""),AND('②結果一覧（個票）'!D31&gt;=壮年,'②結果一覧（個票）'!L31=""))</f>
        <v>1</v>
      </c>
    </row>
    <row r="78" spans="15:27">
      <c r="O78">
        <v>29</v>
      </c>
      <c r="P78" t="str">
        <f>IF('②結果一覧（個票）'!D32="","",VLOOKUP('②結果一覧（個票）'!D32,年齢変換表,2))</f>
        <v/>
      </c>
      <c r="Q78" t="str">
        <f t="shared" si="0"/>
        <v>立得点表!3:13</v>
      </c>
      <c r="R78" t="str">
        <f t="shared" si="1"/>
        <v>立得点表!17:27</v>
      </c>
      <c r="S78" t="str">
        <f t="shared" si="2"/>
        <v>上得点表!3:13</v>
      </c>
      <c r="T78" t="str">
        <f t="shared" si="3"/>
        <v>上得点表!17:27</v>
      </c>
      <c r="U78" t="str">
        <f t="shared" si="4"/>
        <v>腕得点表!3:13</v>
      </c>
      <c r="V78" t="str">
        <f t="shared" si="5"/>
        <v>腕得点表!17:27</v>
      </c>
      <c r="W78" t="str">
        <f t="shared" si="6"/>
        <v>往得点表!3:13</v>
      </c>
      <c r="X78" t="str">
        <f t="shared" si="7"/>
        <v>往得点表!17:27</v>
      </c>
      <c r="Y78" t="str">
        <f t="shared" si="8"/>
        <v>五得点表!3:13</v>
      </c>
      <c r="Z78" t="str">
        <f t="shared" si="9"/>
        <v>五得点表!17:27</v>
      </c>
      <c r="AA78" t="b">
        <f>OR(AND('②結果一覧（個票）'!D32&lt;=幼少年,'②結果一覧（個票）'!L32=""),AND('②結果一覧（個票）'!D32&gt;=壮年,'②結果一覧（個票）'!L32=""))</f>
        <v>1</v>
      </c>
    </row>
    <row r="79" spans="15:27">
      <c r="O79">
        <v>30</v>
      </c>
      <c r="P79" t="str">
        <f>IF('②結果一覧（個票）'!D33="","",VLOOKUP('②結果一覧（個票）'!D33,年齢変換表,2))</f>
        <v/>
      </c>
      <c r="Q79" t="str">
        <f t="shared" si="0"/>
        <v>立得点表!3:13</v>
      </c>
      <c r="R79" t="str">
        <f t="shared" si="1"/>
        <v>立得点表!17:27</v>
      </c>
      <c r="S79" t="str">
        <f t="shared" si="2"/>
        <v>上得点表!3:13</v>
      </c>
      <c r="T79" t="str">
        <f t="shared" si="3"/>
        <v>上得点表!17:27</v>
      </c>
      <c r="U79" t="str">
        <f t="shared" si="4"/>
        <v>腕得点表!3:13</v>
      </c>
      <c r="V79" t="str">
        <f t="shared" si="5"/>
        <v>腕得点表!17:27</v>
      </c>
      <c r="W79" t="str">
        <f t="shared" si="6"/>
        <v>往得点表!3:13</v>
      </c>
      <c r="X79" t="str">
        <f t="shared" si="7"/>
        <v>往得点表!17:27</v>
      </c>
      <c r="Y79" t="str">
        <f t="shared" si="8"/>
        <v>五得点表!3:13</v>
      </c>
      <c r="Z79" t="str">
        <f t="shared" si="9"/>
        <v>五得点表!17:27</v>
      </c>
      <c r="AA79" t="b">
        <f>OR(AND('②結果一覧（個票）'!D33&lt;=幼少年,'②結果一覧（個票）'!L33=""),AND('②結果一覧（個票）'!D33&gt;=壮年,'②結果一覧（個票）'!L33=""))</f>
        <v>1</v>
      </c>
    </row>
    <row r="80" spans="15:27">
      <c r="O80">
        <v>31</v>
      </c>
      <c r="P80" t="str">
        <f>IF('②結果一覧（個票）'!D34="","",VLOOKUP('②結果一覧（個票）'!D34,年齢変換表,2))</f>
        <v/>
      </c>
      <c r="Q80" t="str">
        <f t="shared" si="0"/>
        <v>立得点表!3:13</v>
      </c>
      <c r="R80" t="str">
        <f t="shared" si="1"/>
        <v>立得点表!17:27</v>
      </c>
      <c r="S80" t="str">
        <f t="shared" si="2"/>
        <v>上得点表!3:13</v>
      </c>
      <c r="T80" t="str">
        <f t="shared" si="3"/>
        <v>上得点表!17:27</v>
      </c>
      <c r="U80" t="str">
        <f t="shared" si="4"/>
        <v>腕得点表!3:13</v>
      </c>
      <c r="V80" t="str">
        <f t="shared" si="5"/>
        <v>腕得点表!17:27</v>
      </c>
      <c r="W80" t="str">
        <f t="shared" si="6"/>
        <v>往得点表!3:13</v>
      </c>
      <c r="X80" t="str">
        <f t="shared" si="7"/>
        <v>往得点表!17:27</v>
      </c>
      <c r="Y80" t="str">
        <f t="shared" si="8"/>
        <v>五得点表!3:13</v>
      </c>
      <c r="Z80" t="str">
        <f t="shared" si="9"/>
        <v>五得点表!17:27</v>
      </c>
      <c r="AA80" t="b">
        <f>OR(AND('②結果一覧（個票）'!D34&lt;=幼少年,'②結果一覧（個票）'!L34=""),AND('②結果一覧（個票）'!D34&gt;=壮年,'②結果一覧（個票）'!L34=""))</f>
        <v>1</v>
      </c>
    </row>
    <row r="81" spans="15:27">
      <c r="O81">
        <v>32</v>
      </c>
      <c r="P81" t="str">
        <f>IF('②結果一覧（個票）'!D35="","",VLOOKUP('②結果一覧（個票）'!D35,年齢変換表,2))</f>
        <v/>
      </c>
      <c r="Q81" t="str">
        <f t="shared" si="0"/>
        <v>立得点表!3:13</v>
      </c>
      <c r="R81" t="str">
        <f t="shared" si="1"/>
        <v>立得点表!17:27</v>
      </c>
      <c r="S81" t="str">
        <f t="shared" si="2"/>
        <v>上得点表!3:13</v>
      </c>
      <c r="T81" t="str">
        <f t="shared" si="3"/>
        <v>上得点表!17:27</v>
      </c>
      <c r="U81" t="str">
        <f t="shared" si="4"/>
        <v>腕得点表!3:13</v>
      </c>
      <c r="V81" t="str">
        <f t="shared" si="5"/>
        <v>腕得点表!17:27</v>
      </c>
      <c r="W81" t="str">
        <f t="shared" si="6"/>
        <v>往得点表!3:13</v>
      </c>
      <c r="X81" t="str">
        <f t="shared" si="7"/>
        <v>往得点表!17:27</v>
      </c>
      <c r="Y81" t="str">
        <f t="shared" si="8"/>
        <v>五得点表!3:13</v>
      </c>
      <c r="Z81" t="str">
        <f t="shared" si="9"/>
        <v>五得点表!17:27</v>
      </c>
      <c r="AA81" t="b">
        <f>OR(AND('②結果一覧（個票）'!D35&lt;=幼少年,'②結果一覧（個票）'!L35=""),AND('②結果一覧（個票）'!D35&gt;=壮年,'②結果一覧（個票）'!L35=""))</f>
        <v>1</v>
      </c>
    </row>
    <row r="82" spans="15:27">
      <c r="O82">
        <v>33</v>
      </c>
      <c r="P82" t="str">
        <f>IF('②結果一覧（個票）'!D36="","",VLOOKUP('②結果一覧（個票）'!D36,年齢変換表,2))</f>
        <v/>
      </c>
      <c r="Q82" t="str">
        <f t="shared" ref="Q82:Q113" si="10">"立得点表!"&amp;$P82&amp;"3:"&amp;$P82&amp;"13"</f>
        <v>立得点表!3:13</v>
      </c>
      <c r="R82" t="str">
        <f t="shared" ref="R82:R113" si="11">"立得点表!"&amp;$P82&amp;"17:"&amp;$P82&amp;"27"</f>
        <v>立得点表!17:27</v>
      </c>
      <c r="S82" t="str">
        <f t="shared" ref="S82:S113" si="12">"上得点表!"&amp;$P82&amp;"3:"&amp;$P82&amp;"13"</f>
        <v>上得点表!3:13</v>
      </c>
      <c r="T82" t="str">
        <f t="shared" ref="T82:T113" si="13">"上得点表!"&amp;$P82&amp;"17:"&amp;$P82&amp;"27"</f>
        <v>上得点表!17:27</v>
      </c>
      <c r="U82" t="str">
        <f t="shared" ref="U82:U113" si="14">"腕得点表!"&amp;$P82&amp;"3:"&amp;$P82&amp;"13"</f>
        <v>腕得点表!3:13</v>
      </c>
      <c r="V82" t="str">
        <f t="shared" ref="V82:V113" si="15">"腕得点表!"&amp;$P82&amp;"17:"&amp;$P82&amp;"27"</f>
        <v>腕得点表!17:27</v>
      </c>
      <c r="W82" t="str">
        <f t="shared" ref="W82:W113" si="16">"往得点表!"&amp;$P82&amp;"3:"&amp;$P82&amp;"13"</f>
        <v>往得点表!3:13</v>
      </c>
      <c r="X82" t="str">
        <f t="shared" ref="X82:X113" si="17">"往得点表!"&amp;$P82&amp;"17:"&amp;$P82&amp;"27"</f>
        <v>往得点表!17:27</v>
      </c>
      <c r="Y82" t="str">
        <f t="shared" ref="Y82:Y113" si="18">"五得点表!"&amp;$P82&amp;"3:"&amp;$P82&amp;"13"</f>
        <v>五得点表!3:13</v>
      </c>
      <c r="Z82" t="str">
        <f t="shared" ref="Z82:Z113" si="19">"五得点表!"&amp;$P82&amp;"17:"&amp;$P82&amp;"27"</f>
        <v>五得点表!17:27</v>
      </c>
      <c r="AA82" t="b">
        <f>OR(AND('②結果一覧（個票）'!D36&lt;=幼少年,'②結果一覧（個票）'!L36=""),AND('②結果一覧（個票）'!D36&gt;=壮年,'②結果一覧（個票）'!L36=""))</f>
        <v>1</v>
      </c>
    </row>
    <row r="83" spans="15:27">
      <c r="O83">
        <v>34</v>
      </c>
      <c r="P83" t="str">
        <f>IF('②結果一覧（個票）'!D37="","",VLOOKUP('②結果一覧（個票）'!D37,年齢変換表,2))</f>
        <v/>
      </c>
      <c r="Q83" t="str">
        <f t="shared" si="10"/>
        <v>立得点表!3:13</v>
      </c>
      <c r="R83" t="str">
        <f t="shared" si="11"/>
        <v>立得点表!17:27</v>
      </c>
      <c r="S83" t="str">
        <f t="shared" si="12"/>
        <v>上得点表!3:13</v>
      </c>
      <c r="T83" t="str">
        <f t="shared" si="13"/>
        <v>上得点表!17:27</v>
      </c>
      <c r="U83" t="str">
        <f t="shared" si="14"/>
        <v>腕得点表!3:13</v>
      </c>
      <c r="V83" t="str">
        <f t="shared" si="15"/>
        <v>腕得点表!17:27</v>
      </c>
      <c r="W83" t="str">
        <f t="shared" si="16"/>
        <v>往得点表!3:13</v>
      </c>
      <c r="X83" t="str">
        <f t="shared" si="17"/>
        <v>往得点表!17:27</v>
      </c>
      <c r="Y83" t="str">
        <f t="shared" si="18"/>
        <v>五得点表!3:13</v>
      </c>
      <c r="Z83" t="str">
        <f t="shared" si="19"/>
        <v>五得点表!17:27</v>
      </c>
      <c r="AA83" t="b">
        <f>OR(AND('②結果一覧（個票）'!D37&lt;=幼少年,'②結果一覧（個票）'!L37=""),AND('②結果一覧（個票）'!D37&gt;=壮年,'②結果一覧（個票）'!L37=""))</f>
        <v>1</v>
      </c>
    </row>
    <row r="84" spans="15:27">
      <c r="O84">
        <v>35</v>
      </c>
      <c r="P84" t="str">
        <f>IF('②結果一覧（個票）'!D38="","",VLOOKUP('②結果一覧（個票）'!D38,年齢変換表,2))</f>
        <v/>
      </c>
      <c r="Q84" t="str">
        <f t="shared" si="10"/>
        <v>立得点表!3:13</v>
      </c>
      <c r="R84" t="str">
        <f t="shared" si="11"/>
        <v>立得点表!17:27</v>
      </c>
      <c r="S84" t="str">
        <f t="shared" si="12"/>
        <v>上得点表!3:13</v>
      </c>
      <c r="T84" t="str">
        <f t="shared" si="13"/>
        <v>上得点表!17:27</v>
      </c>
      <c r="U84" t="str">
        <f t="shared" si="14"/>
        <v>腕得点表!3:13</v>
      </c>
      <c r="V84" t="str">
        <f t="shared" si="15"/>
        <v>腕得点表!17:27</v>
      </c>
      <c r="W84" t="str">
        <f t="shared" si="16"/>
        <v>往得点表!3:13</v>
      </c>
      <c r="X84" t="str">
        <f t="shared" si="17"/>
        <v>往得点表!17:27</v>
      </c>
      <c r="Y84" t="str">
        <f t="shared" si="18"/>
        <v>五得点表!3:13</v>
      </c>
      <c r="Z84" t="str">
        <f t="shared" si="19"/>
        <v>五得点表!17:27</v>
      </c>
      <c r="AA84" t="b">
        <f>OR(AND('②結果一覧（個票）'!D38&lt;=幼少年,'②結果一覧（個票）'!L38=""),AND('②結果一覧（個票）'!D38&gt;=壮年,'②結果一覧（個票）'!L38=""))</f>
        <v>1</v>
      </c>
    </row>
    <row r="85" spans="15:27">
      <c r="O85">
        <v>36</v>
      </c>
      <c r="P85" t="str">
        <f>IF('②結果一覧（個票）'!D39="","",VLOOKUP('②結果一覧（個票）'!D39,年齢変換表,2))</f>
        <v/>
      </c>
      <c r="Q85" t="str">
        <f t="shared" si="10"/>
        <v>立得点表!3:13</v>
      </c>
      <c r="R85" t="str">
        <f t="shared" si="11"/>
        <v>立得点表!17:27</v>
      </c>
      <c r="S85" t="str">
        <f t="shared" si="12"/>
        <v>上得点表!3:13</v>
      </c>
      <c r="T85" t="str">
        <f t="shared" si="13"/>
        <v>上得点表!17:27</v>
      </c>
      <c r="U85" t="str">
        <f t="shared" si="14"/>
        <v>腕得点表!3:13</v>
      </c>
      <c r="V85" t="str">
        <f t="shared" si="15"/>
        <v>腕得点表!17:27</v>
      </c>
      <c r="W85" t="str">
        <f t="shared" si="16"/>
        <v>往得点表!3:13</v>
      </c>
      <c r="X85" t="str">
        <f t="shared" si="17"/>
        <v>往得点表!17:27</v>
      </c>
      <c r="Y85" t="str">
        <f t="shared" si="18"/>
        <v>五得点表!3:13</v>
      </c>
      <c r="Z85" t="str">
        <f t="shared" si="19"/>
        <v>五得点表!17:27</v>
      </c>
      <c r="AA85" t="b">
        <f>OR(AND('②結果一覧（個票）'!D39&lt;=幼少年,'②結果一覧（個票）'!L39=""),AND('②結果一覧（個票）'!D39&gt;=壮年,'②結果一覧（個票）'!L39=""))</f>
        <v>1</v>
      </c>
    </row>
    <row r="86" spans="15:27">
      <c r="O86">
        <v>37</v>
      </c>
      <c r="P86" t="str">
        <f>IF('②結果一覧（個票）'!D40="","",VLOOKUP('②結果一覧（個票）'!D40,年齢変換表,2))</f>
        <v/>
      </c>
      <c r="Q86" t="str">
        <f t="shared" si="10"/>
        <v>立得点表!3:13</v>
      </c>
      <c r="R86" t="str">
        <f t="shared" si="11"/>
        <v>立得点表!17:27</v>
      </c>
      <c r="S86" t="str">
        <f t="shared" si="12"/>
        <v>上得点表!3:13</v>
      </c>
      <c r="T86" t="str">
        <f t="shared" si="13"/>
        <v>上得点表!17:27</v>
      </c>
      <c r="U86" t="str">
        <f t="shared" si="14"/>
        <v>腕得点表!3:13</v>
      </c>
      <c r="V86" t="str">
        <f t="shared" si="15"/>
        <v>腕得点表!17:27</v>
      </c>
      <c r="W86" t="str">
        <f t="shared" si="16"/>
        <v>往得点表!3:13</v>
      </c>
      <c r="X86" t="str">
        <f t="shared" si="17"/>
        <v>往得点表!17:27</v>
      </c>
      <c r="Y86" t="str">
        <f t="shared" si="18"/>
        <v>五得点表!3:13</v>
      </c>
      <c r="Z86" t="str">
        <f t="shared" si="19"/>
        <v>五得点表!17:27</v>
      </c>
      <c r="AA86" t="b">
        <f>OR(AND('②結果一覧（個票）'!D40&lt;=幼少年,'②結果一覧（個票）'!L40=""),AND('②結果一覧（個票）'!D40&gt;=壮年,'②結果一覧（個票）'!L40=""))</f>
        <v>1</v>
      </c>
    </row>
    <row r="87" spans="15:27">
      <c r="O87">
        <v>38</v>
      </c>
      <c r="P87" t="str">
        <f>IF('②結果一覧（個票）'!D41="","",VLOOKUP('②結果一覧（個票）'!D41,年齢変換表,2))</f>
        <v/>
      </c>
      <c r="Q87" t="str">
        <f t="shared" si="10"/>
        <v>立得点表!3:13</v>
      </c>
      <c r="R87" t="str">
        <f t="shared" si="11"/>
        <v>立得点表!17:27</v>
      </c>
      <c r="S87" t="str">
        <f t="shared" si="12"/>
        <v>上得点表!3:13</v>
      </c>
      <c r="T87" t="str">
        <f t="shared" si="13"/>
        <v>上得点表!17:27</v>
      </c>
      <c r="U87" t="str">
        <f t="shared" si="14"/>
        <v>腕得点表!3:13</v>
      </c>
      <c r="V87" t="str">
        <f t="shared" si="15"/>
        <v>腕得点表!17:27</v>
      </c>
      <c r="W87" t="str">
        <f t="shared" si="16"/>
        <v>往得点表!3:13</v>
      </c>
      <c r="X87" t="str">
        <f t="shared" si="17"/>
        <v>往得点表!17:27</v>
      </c>
      <c r="Y87" t="str">
        <f t="shared" si="18"/>
        <v>五得点表!3:13</v>
      </c>
      <c r="Z87" t="str">
        <f t="shared" si="19"/>
        <v>五得点表!17:27</v>
      </c>
      <c r="AA87" t="b">
        <f>OR(AND('②結果一覧（個票）'!D41&lt;=幼少年,'②結果一覧（個票）'!L41=""),AND('②結果一覧（個票）'!D41&gt;=壮年,'②結果一覧（個票）'!L41=""))</f>
        <v>1</v>
      </c>
    </row>
    <row r="88" spans="15:27">
      <c r="O88">
        <v>39</v>
      </c>
      <c r="P88" t="str">
        <f>IF('②結果一覧（個票）'!D42="","",VLOOKUP('②結果一覧（個票）'!D42,年齢変換表,2))</f>
        <v/>
      </c>
      <c r="Q88" t="str">
        <f t="shared" si="10"/>
        <v>立得点表!3:13</v>
      </c>
      <c r="R88" t="str">
        <f t="shared" si="11"/>
        <v>立得点表!17:27</v>
      </c>
      <c r="S88" t="str">
        <f t="shared" si="12"/>
        <v>上得点表!3:13</v>
      </c>
      <c r="T88" t="str">
        <f t="shared" si="13"/>
        <v>上得点表!17:27</v>
      </c>
      <c r="U88" t="str">
        <f t="shared" si="14"/>
        <v>腕得点表!3:13</v>
      </c>
      <c r="V88" t="str">
        <f t="shared" si="15"/>
        <v>腕得点表!17:27</v>
      </c>
      <c r="W88" t="str">
        <f t="shared" si="16"/>
        <v>往得点表!3:13</v>
      </c>
      <c r="X88" t="str">
        <f t="shared" si="17"/>
        <v>往得点表!17:27</v>
      </c>
      <c r="Y88" t="str">
        <f t="shared" si="18"/>
        <v>五得点表!3:13</v>
      </c>
      <c r="Z88" t="str">
        <f t="shared" si="19"/>
        <v>五得点表!17:27</v>
      </c>
      <c r="AA88" t="b">
        <f>OR(AND('②結果一覧（個票）'!D42&lt;=幼少年,'②結果一覧（個票）'!L42=""),AND('②結果一覧（個票）'!D42&gt;=壮年,'②結果一覧（個票）'!L42=""))</f>
        <v>1</v>
      </c>
    </row>
    <row r="89" spans="15:27">
      <c r="O89">
        <v>40</v>
      </c>
      <c r="P89" t="str">
        <f>IF('②結果一覧（個票）'!D43="","",VLOOKUP('②結果一覧（個票）'!D43,年齢変換表,2))</f>
        <v/>
      </c>
      <c r="Q89" t="str">
        <f t="shared" si="10"/>
        <v>立得点表!3:13</v>
      </c>
      <c r="R89" t="str">
        <f t="shared" si="11"/>
        <v>立得点表!17:27</v>
      </c>
      <c r="S89" t="str">
        <f t="shared" si="12"/>
        <v>上得点表!3:13</v>
      </c>
      <c r="T89" t="str">
        <f t="shared" si="13"/>
        <v>上得点表!17:27</v>
      </c>
      <c r="U89" t="str">
        <f t="shared" si="14"/>
        <v>腕得点表!3:13</v>
      </c>
      <c r="V89" t="str">
        <f t="shared" si="15"/>
        <v>腕得点表!17:27</v>
      </c>
      <c r="W89" t="str">
        <f t="shared" si="16"/>
        <v>往得点表!3:13</v>
      </c>
      <c r="X89" t="str">
        <f t="shared" si="17"/>
        <v>往得点表!17:27</v>
      </c>
      <c r="Y89" t="str">
        <f t="shared" si="18"/>
        <v>五得点表!3:13</v>
      </c>
      <c r="Z89" t="str">
        <f t="shared" si="19"/>
        <v>五得点表!17:27</v>
      </c>
      <c r="AA89" t="b">
        <f>OR(AND('②結果一覧（個票）'!D43&lt;=幼少年,'②結果一覧（個票）'!L43=""),AND('②結果一覧（個票）'!D43&gt;=壮年,'②結果一覧（個票）'!L43=""))</f>
        <v>1</v>
      </c>
    </row>
    <row r="90" spans="15:27">
      <c r="O90">
        <v>41</v>
      </c>
      <c r="P90" t="str">
        <f>IF('②結果一覧（個票）'!D44="","",VLOOKUP('②結果一覧（個票）'!D44,年齢変換表,2))</f>
        <v/>
      </c>
      <c r="Q90" t="str">
        <f t="shared" si="10"/>
        <v>立得点表!3:13</v>
      </c>
      <c r="R90" t="str">
        <f t="shared" si="11"/>
        <v>立得点表!17:27</v>
      </c>
      <c r="S90" t="str">
        <f t="shared" si="12"/>
        <v>上得点表!3:13</v>
      </c>
      <c r="T90" t="str">
        <f t="shared" si="13"/>
        <v>上得点表!17:27</v>
      </c>
      <c r="U90" t="str">
        <f t="shared" si="14"/>
        <v>腕得点表!3:13</v>
      </c>
      <c r="V90" t="str">
        <f t="shared" si="15"/>
        <v>腕得点表!17:27</v>
      </c>
      <c r="W90" t="str">
        <f t="shared" si="16"/>
        <v>往得点表!3:13</v>
      </c>
      <c r="X90" t="str">
        <f t="shared" si="17"/>
        <v>往得点表!17:27</v>
      </c>
      <c r="Y90" t="str">
        <f t="shared" si="18"/>
        <v>五得点表!3:13</v>
      </c>
      <c r="Z90" t="str">
        <f t="shared" si="19"/>
        <v>五得点表!17:27</v>
      </c>
      <c r="AA90" t="b">
        <f>OR(AND('②結果一覧（個票）'!D44&lt;=幼少年,'②結果一覧（個票）'!L44=""),AND('②結果一覧（個票）'!D44&gt;=壮年,'②結果一覧（個票）'!L44=""))</f>
        <v>1</v>
      </c>
    </row>
    <row r="91" spans="15:27">
      <c r="O91">
        <v>42</v>
      </c>
      <c r="P91" t="str">
        <f>IF('②結果一覧（個票）'!D45="","",VLOOKUP('②結果一覧（個票）'!D45,年齢変換表,2))</f>
        <v/>
      </c>
      <c r="Q91" t="str">
        <f t="shared" si="10"/>
        <v>立得点表!3:13</v>
      </c>
      <c r="R91" t="str">
        <f t="shared" si="11"/>
        <v>立得点表!17:27</v>
      </c>
      <c r="S91" t="str">
        <f t="shared" si="12"/>
        <v>上得点表!3:13</v>
      </c>
      <c r="T91" t="str">
        <f t="shared" si="13"/>
        <v>上得点表!17:27</v>
      </c>
      <c r="U91" t="str">
        <f t="shared" si="14"/>
        <v>腕得点表!3:13</v>
      </c>
      <c r="V91" t="str">
        <f t="shared" si="15"/>
        <v>腕得点表!17:27</v>
      </c>
      <c r="W91" t="str">
        <f t="shared" si="16"/>
        <v>往得点表!3:13</v>
      </c>
      <c r="X91" t="str">
        <f t="shared" si="17"/>
        <v>往得点表!17:27</v>
      </c>
      <c r="Y91" t="str">
        <f t="shared" si="18"/>
        <v>五得点表!3:13</v>
      </c>
      <c r="Z91" t="str">
        <f t="shared" si="19"/>
        <v>五得点表!17:27</v>
      </c>
      <c r="AA91" t="b">
        <f>OR(AND('②結果一覧（個票）'!D45&lt;=幼少年,'②結果一覧（個票）'!L45=""),AND('②結果一覧（個票）'!D45&gt;=壮年,'②結果一覧（個票）'!L45=""))</f>
        <v>1</v>
      </c>
    </row>
    <row r="92" spans="15:27">
      <c r="O92">
        <v>43</v>
      </c>
      <c r="P92" t="str">
        <f>IF('②結果一覧（個票）'!D46="","",VLOOKUP('②結果一覧（個票）'!D46,年齢変換表,2))</f>
        <v/>
      </c>
      <c r="Q92" t="str">
        <f t="shared" si="10"/>
        <v>立得点表!3:13</v>
      </c>
      <c r="R92" t="str">
        <f t="shared" si="11"/>
        <v>立得点表!17:27</v>
      </c>
      <c r="S92" t="str">
        <f t="shared" si="12"/>
        <v>上得点表!3:13</v>
      </c>
      <c r="T92" t="str">
        <f t="shared" si="13"/>
        <v>上得点表!17:27</v>
      </c>
      <c r="U92" t="str">
        <f t="shared" si="14"/>
        <v>腕得点表!3:13</v>
      </c>
      <c r="V92" t="str">
        <f t="shared" si="15"/>
        <v>腕得点表!17:27</v>
      </c>
      <c r="W92" t="str">
        <f t="shared" si="16"/>
        <v>往得点表!3:13</v>
      </c>
      <c r="X92" t="str">
        <f t="shared" si="17"/>
        <v>往得点表!17:27</v>
      </c>
      <c r="Y92" t="str">
        <f t="shared" si="18"/>
        <v>五得点表!3:13</v>
      </c>
      <c r="Z92" t="str">
        <f t="shared" si="19"/>
        <v>五得点表!17:27</v>
      </c>
      <c r="AA92" t="b">
        <f>OR(AND('②結果一覧（個票）'!D46&lt;=幼少年,'②結果一覧（個票）'!L46=""),AND('②結果一覧（個票）'!D46&gt;=壮年,'②結果一覧（個票）'!L46=""))</f>
        <v>1</v>
      </c>
    </row>
    <row r="93" spans="15:27">
      <c r="O93">
        <v>44</v>
      </c>
      <c r="P93" t="str">
        <f>IF('②結果一覧（個票）'!D47="","",VLOOKUP('②結果一覧（個票）'!D47,年齢変換表,2))</f>
        <v/>
      </c>
      <c r="Q93" t="str">
        <f t="shared" si="10"/>
        <v>立得点表!3:13</v>
      </c>
      <c r="R93" t="str">
        <f t="shared" si="11"/>
        <v>立得点表!17:27</v>
      </c>
      <c r="S93" t="str">
        <f t="shared" si="12"/>
        <v>上得点表!3:13</v>
      </c>
      <c r="T93" t="str">
        <f t="shared" si="13"/>
        <v>上得点表!17:27</v>
      </c>
      <c r="U93" t="str">
        <f t="shared" si="14"/>
        <v>腕得点表!3:13</v>
      </c>
      <c r="V93" t="str">
        <f t="shared" si="15"/>
        <v>腕得点表!17:27</v>
      </c>
      <c r="W93" t="str">
        <f t="shared" si="16"/>
        <v>往得点表!3:13</v>
      </c>
      <c r="X93" t="str">
        <f t="shared" si="17"/>
        <v>往得点表!17:27</v>
      </c>
      <c r="Y93" t="str">
        <f t="shared" si="18"/>
        <v>五得点表!3:13</v>
      </c>
      <c r="Z93" t="str">
        <f t="shared" si="19"/>
        <v>五得点表!17:27</v>
      </c>
      <c r="AA93" t="b">
        <f>OR(AND('②結果一覧（個票）'!D47&lt;=幼少年,'②結果一覧（個票）'!L47=""),AND('②結果一覧（個票）'!D47&gt;=壮年,'②結果一覧（個票）'!L47=""))</f>
        <v>1</v>
      </c>
    </row>
    <row r="94" spans="15:27">
      <c r="O94">
        <v>45</v>
      </c>
      <c r="P94" t="str">
        <f>IF('②結果一覧（個票）'!D48="","",VLOOKUP('②結果一覧（個票）'!D48,年齢変換表,2))</f>
        <v/>
      </c>
      <c r="Q94" t="str">
        <f t="shared" si="10"/>
        <v>立得点表!3:13</v>
      </c>
      <c r="R94" t="str">
        <f t="shared" si="11"/>
        <v>立得点表!17:27</v>
      </c>
      <c r="S94" t="str">
        <f t="shared" si="12"/>
        <v>上得点表!3:13</v>
      </c>
      <c r="T94" t="str">
        <f t="shared" si="13"/>
        <v>上得点表!17:27</v>
      </c>
      <c r="U94" t="str">
        <f t="shared" si="14"/>
        <v>腕得点表!3:13</v>
      </c>
      <c r="V94" t="str">
        <f t="shared" si="15"/>
        <v>腕得点表!17:27</v>
      </c>
      <c r="W94" t="str">
        <f t="shared" si="16"/>
        <v>往得点表!3:13</v>
      </c>
      <c r="X94" t="str">
        <f t="shared" si="17"/>
        <v>往得点表!17:27</v>
      </c>
      <c r="Y94" t="str">
        <f t="shared" si="18"/>
        <v>五得点表!3:13</v>
      </c>
      <c r="Z94" t="str">
        <f t="shared" si="19"/>
        <v>五得点表!17:27</v>
      </c>
      <c r="AA94" t="b">
        <f>OR(AND('②結果一覧（個票）'!D48&lt;=幼少年,'②結果一覧（個票）'!L48=""),AND('②結果一覧（個票）'!D48&gt;=壮年,'②結果一覧（個票）'!L48=""))</f>
        <v>1</v>
      </c>
    </row>
    <row r="95" spans="15:27">
      <c r="O95">
        <v>46</v>
      </c>
      <c r="P95" t="str">
        <f>IF('②結果一覧（個票）'!D49="","",VLOOKUP('②結果一覧（個票）'!D49,年齢変換表,2))</f>
        <v/>
      </c>
      <c r="Q95" t="str">
        <f t="shared" si="10"/>
        <v>立得点表!3:13</v>
      </c>
      <c r="R95" t="str">
        <f t="shared" si="11"/>
        <v>立得点表!17:27</v>
      </c>
      <c r="S95" t="str">
        <f t="shared" si="12"/>
        <v>上得点表!3:13</v>
      </c>
      <c r="T95" t="str">
        <f t="shared" si="13"/>
        <v>上得点表!17:27</v>
      </c>
      <c r="U95" t="str">
        <f t="shared" si="14"/>
        <v>腕得点表!3:13</v>
      </c>
      <c r="V95" t="str">
        <f t="shared" si="15"/>
        <v>腕得点表!17:27</v>
      </c>
      <c r="W95" t="str">
        <f t="shared" si="16"/>
        <v>往得点表!3:13</v>
      </c>
      <c r="X95" t="str">
        <f t="shared" si="17"/>
        <v>往得点表!17:27</v>
      </c>
      <c r="Y95" t="str">
        <f t="shared" si="18"/>
        <v>五得点表!3:13</v>
      </c>
      <c r="Z95" t="str">
        <f t="shared" si="19"/>
        <v>五得点表!17:27</v>
      </c>
      <c r="AA95" t="b">
        <f>OR(AND('②結果一覧（個票）'!D49&lt;=幼少年,'②結果一覧（個票）'!L49=""),AND('②結果一覧（個票）'!D49&gt;=壮年,'②結果一覧（個票）'!L49=""))</f>
        <v>1</v>
      </c>
    </row>
    <row r="96" spans="15:27">
      <c r="O96">
        <v>47</v>
      </c>
      <c r="P96" t="str">
        <f>IF('②結果一覧（個票）'!D50="","",VLOOKUP('②結果一覧（個票）'!D50,年齢変換表,2))</f>
        <v/>
      </c>
      <c r="Q96" t="str">
        <f t="shared" si="10"/>
        <v>立得点表!3:13</v>
      </c>
      <c r="R96" t="str">
        <f t="shared" si="11"/>
        <v>立得点表!17:27</v>
      </c>
      <c r="S96" t="str">
        <f t="shared" si="12"/>
        <v>上得点表!3:13</v>
      </c>
      <c r="T96" t="str">
        <f t="shared" si="13"/>
        <v>上得点表!17:27</v>
      </c>
      <c r="U96" t="str">
        <f t="shared" si="14"/>
        <v>腕得点表!3:13</v>
      </c>
      <c r="V96" t="str">
        <f t="shared" si="15"/>
        <v>腕得点表!17:27</v>
      </c>
      <c r="W96" t="str">
        <f t="shared" si="16"/>
        <v>往得点表!3:13</v>
      </c>
      <c r="X96" t="str">
        <f t="shared" si="17"/>
        <v>往得点表!17:27</v>
      </c>
      <c r="Y96" t="str">
        <f t="shared" si="18"/>
        <v>五得点表!3:13</v>
      </c>
      <c r="Z96" t="str">
        <f t="shared" si="19"/>
        <v>五得点表!17:27</v>
      </c>
      <c r="AA96" t="b">
        <f>OR(AND('②結果一覧（個票）'!D50&lt;=幼少年,'②結果一覧（個票）'!L50=""),AND('②結果一覧（個票）'!D50&gt;=壮年,'②結果一覧（個票）'!L50=""))</f>
        <v>1</v>
      </c>
    </row>
    <row r="97" spans="15:27">
      <c r="O97">
        <v>48</v>
      </c>
      <c r="P97" t="str">
        <f>IF('②結果一覧（個票）'!D51="","",VLOOKUP('②結果一覧（個票）'!D51,年齢変換表,2))</f>
        <v/>
      </c>
      <c r="Q97" t="str">
        <f t="shared" si="10"/>
        <v>立得点表!3:13</v>
      </c>
      <c r="R97" t="str">
        <f t="shared" si="11"/>
        <v>立得点表!17:27</v>
      </c>
      <c r="S97" t="str">
        <f t="shared" si="12"/>
        <v>上得点表!3:13</v>
      </c>
      <c r="T97" t="str">
        <f t="shared" si="13"/>
        <v>上得点表!17:27</v>
      </c>
      <c r="U97" t="str">
        <f t="shared" si="14"/>
        <v>腕得点表!3:13</v>
      </c>
      <c r="V97" t="str">
        <f t="shared" si="15"/>
        <v>腕得点表!17:27</v>
      </c>
      <c r="W97" t="str">
        <f t="shared" si="16"/>
        <v>往得点表!3:13</v>
      </c>
      <c r="X97" t="str">
        <f t="shared" si="17"/>
        <v>往得点表!17:27</v>
      </c>
      <c r="Y97" t="str">
        <f t="shared" si="18"/>
        <v>五得点表!3:13</v>
      </c>
      <c r="Z97" t="str">
        <f t="shared" si="19"/>
        <v>五得点表!17:27</v>
      </c>
      <c r="AA97" t="b">
        <f>OR(AND('②結果一覧（個票）'!D51&lt;=幼少年,'②結果一覧（個票）'!L51=""),AND('②結果一覧（個票）'!D51&gt;=壮年,'②結果一覧（個票）'!L51=""))</f>
        <v>1</v>
      </c>
    </row>
    <row r="98" spans="15:27">
      <c r="O98">
        <v>49</v>
      </c>
      <c r="P98" t="str">
        <f>IF('②結果一覧（個票）'!D52="","",VLOOKUP('②結果一覧（個票）'!D52,年齢変換表,2))</f>
        <v/>
      </c>
      <c r="Q98" t="str">
        <f t="shared" si="10"/>
        <v>立得点表!3:13</v>
      </c>
      <c r="R98" t="str">
        <f t="shared" si="11"/>
        <v>立得点表!17:27</v>
      </c>
      <c r="S98" t="str">
        <f t="shared" si="12"/>
        <v>上得点表!3:13</v>
      </c>
      <c r="T98" t="str">
        <f t="shared" si="13"/>
        <v>上得点表!17:27</v>
      </c>
      <c r="U98" t="str">
        <f t="shared" si="14"/>
        <v>腕得点表!3:13</v>
      </c>
      <c r="V98" t="str">
        <f t="shared" si="15"/>
        <v>腕得点表!17:27</v>
      </c>
      <c r="W98" t="str">
        <f t="shared" si="16"/>
        <v>往得点表!3:13</v>
      </c>
      <c r="X98" t="str">
        <f t="shared" si="17"/>
        <v>往得点表!17:27</v>
      </c>
      <c r="Y98" t="str">
        <f t="shared" si="18"/>
        <v>五得点表!3:13</v>
      </c>
      <c r="Z98" t="str">
        <f t="shared" si="19"/>
        <v>五得点表!17:27</v>
      </c>
      <c r="AA98" t="b">
        <f>OR(AND('②結果一覧（個票）'!D52&lt;=幼少年,'②結果一覧（個票）'!L52=""),AND('②結果一覧（個票）'!D52&gt;=壮年,'②結果一覧（個票）'!L52=""))</f>
        <v>1</v>
      </c>
    </row>
    <row r="99" spans="15:27">
      <c r="O99">
        <v>50</v>
      </c>
      <c r="P99" t="str">
        <f>IF('②結果一覧（個票）'!D53="","",VLOOKUP('②結果一覧（個票）'!D53,年齢変換表,2))</f>
        <v/>
      </c>
      <c r="Q99" t="str">
        <f t="shared" si="10"/>
        <v>立得点表!3:13</v>
      </c>
      <c r="R99" t="str">
        <f t="shared" si="11"/>
        <v>立得点表!17:27</v>
      </c>
      <c r="S99" t="str">
        <f t="shared" si="12"/>
        <v>上得点表!3:13</v>
      </c>
      <c r="T99" t="str">
        <f t="shared" si="13"/>
        <v>上得点表!17:27</v>
      </c>
      <c r="U99" t="str">
        <f t="shared" si="14"/>
        <v>腕得点表!3:13</v>
      </c>
      <c r="V99" t="str">
        <f t="shared" si="15"/>
        <v>腕得点表!17:27</v>
      </c>
      <c r="W99" t="str">
        <f t="shared" si="16"/>
        <v>往得点表!3:13</v>
      </c>
      <c r="X99" t="str">
        <f t="shared" si="17"/>
        <v>往得点表!17:27</v>
      </c>
      <c r="Y99" t="str">
        <f t="shared" si="18"/>
        <v>五得点表!3:13</v>
      </c>
      <c r="Z99" t="str">
        <f t="shared" si="19"/>
        <v>五得点表!17:27</v>
      </c>
      <c r="AA99" t="b">
        <f>OR(AND('②結果一覧（個票）'!D53&lt;=幼少年,'②結果一覧（個票）'!L53=""),AND('②結果一覧（個票）'!D53&gt;=壮年,'②結果一覧（個票）'!L53=""))</f>
        <v>1</v>
      </c>
    </row>
    <row r="100" spans="15:27">
      <c r="O100">
        <v>51</v>
      </c>
      <c r="P100" t="str">
        <f>IF('②結果一覧（個票）'!D54="","",VLOOKUP('②結果一覧（個票）'!D54,年齢変換表,2))</f>
        <v/>
      </c>
      <c r="Q100" t="str">
        <f t="shared" si="10"/>
        <v>立得点表!3:13</v>
      </c>
      <c r="R100" t="str">
        <f t="shared" si="11"/>
        <v>立得点表!17:27</v>
      </c>
      <c r="S100" t="str">
        <f t="shared" si="12"/>
        <v>上得点表!3:13</v>
      </c>
      <c r="T100" t="str">
        <f t="shared" si="13"/>
        <v>上得点表!17:27</v>
      </c>
      <c r="U100" t="str">
        <f t="shared" si="14"/>
        <v>腕得点表!3:13</v>
      </c>
      <c r="V100" t="str">
        <f t="shared" si="15"/>
        <v>腕得点表!17:27</v>
      </c>
      <c r="W100" t="str">
        <f t="shared" si="16"/>
        <v>往得点表!3:13</v>
      </c>
      <c r="X100" t="str">
        <f t="shared" si="17"/>
        <v>往得点表!17:27</v>
      </c>
      <c r="Y100" t="str">
        <f t="shared" si="18"/>
        <v>五得点表!3:13</v>
      </c>
      <c r="Z100" t="str">
        <f t="shared" si="19"/>
        <v>五得点表!17:27</v>
      </c>
      <c r="AA100" t="b">
        <f>OR(AND('②結果一覧（個票）'!D54&lt;=幼少年,'②結果一覧（個票）'!L54=""),AND('②結果一覧（個票）'!D54&gt;=壮年,'②結果一覧（個票）'!L54=""))</f>
        <v>1</v>
      </c>
    </row>
    <row r="101" spans="15:27">
      <c r="O101">
        <v>52</v>
      </c>
      <c r="P101" t="str">
        <f>IF('②結果一覧（個票）'!D55="","",VLOOKUP('②結果一覧（個票）'!D55,年齢変換表,2))</f>
        <v/>
      </c>
      <c r="Q101" t="str">
        <f t="shared" si="10"/>
        <v>立得点表!3:13</v>
      </c>
      <c r="R101" t="str">
        <f t="shared" si="11"/>
        <v>立得点表!17:27</v>
      </c>
      <c r="S101" t="str">
        <f t="shared" si="12"/>
        <v>上得点表!3:13</v>
      </c>
      <c r="T101" t="str">
        <f t="shared" si="13"/>
        <v>上得点表!17:27</v>
      </c>
      <c r="U101" t="str">
        <f t="shared" si="14"/>
        <v>腕得点表!3:13</v>
      </c>
      <c r="V101" t="str">
        <f t="shared" si="15"/>
        <v>腕得点表!17:27</v>
      </c>
      <c r="W101" t="str">
        <f t="shared" si="16"/>
        <v>往得点表!3:13</v>
      </c>
      <c r="X101" t="str">
        <f t="shared" si="17"/>
        <v>往得点表!17:27</v>
      </c>
      <c r="Y101" t="str">
        <f t="shared" si="18"/>
        <v>五得点表!3:13</v>
      </c>
      <c r="Z101" t="str">
        <f t="shared" si="19"/>
        <v>五得点表!17:27</v>
      </c>
      <c r="AA101" t="b">
        <f>OR(AND('②結果一覧（個票）'!D55&lt;=幼少年,'②結果一覧（個票）'!L55=""),AND('②結果一覧（個票）'!D55&gt;=壮年,'②結果一覧（個票）'!L55=""))</f>
        <v>1</v>
      </c>
    </row>
    <row r="102" spans="15:27">
      <c r="O102">
        <v>53</v>
      </c>
      <c r="P102" t="str">
        <f>IF('②結果一覧（個票）'!D56="","",VLOOKUP('②結果一覧（個票）'!D56,年齢変換表,2))</f>
        <v/>
      </c>
      <c r="Q102" t="str">
        <f t="shared" si="10"/>
        <v>立得点表!3:13</v>
      </c>
      <c r="R102" t="str">
        <f t="shared" si="11"/>
        <v>立得点表!17:27</v>
      </c>
      <c r="S102" t="str">
        <f t="shared" si="12"/>
        <v>上得点表!3:13</v>
      </c>
      <c r="T102" t="str">
        <f t="shared" si="13"/>
        <v>上得点表!17:27</v>
      </c>
      <c r="U102" t="str">
        <f t="shared" si="14"/>
        <v>腕得点表!3:13</v>
      </c>
      <c r="V102" t="str">
        <f t="shared" si="15"/>
        <v>腕得点表!17:27</v>
      </c>
      <c r="W102" t="str">
        <f t="shared" si="16"/>
        <v>往得点表!3:13</v>
      </c>
      <c r="X102" t="str">
        <f t="shared" si="17"/>
        <v>往得点表!17:27</v>
      </c>
      <c r="Y102" t="str">
        <f t="shared" si="18"/>
        <v>五得点表!3:13</v>
      </c>
      <c r="Z102" t="str">
        <f t="shared" si="19"/>
        <v>五得点表!17:27</v>
      </c>
      <c r="AA102" t="b">
        <f>OR(AND('②結果一覧（個票）'!D56&lt;=幼少年,'②結果一覧（個票）'!L56=""),AND('②結果一覧（個票）'!D56&gt;=壮年,'②結果一覧（個票）'!L56=""))</f>
        <v>1</v>
      </c>
    </row>
    <row r="103" spans="15:27">
      <c r="O103">
        <v>54</v>
      </c>
      <c r="P103" t="str">
        <f>IF('②結果一覧（個票）'!D57="","",VLOOKUP('②結果一覧（個票）'!D57,年齢変換表,2))</f>
        <v/>
      </c>
      <c r="Q103" t="str">
        <f t="shared" si="10"/>
        <v>立得点表!3:13</v>
      </c>
      <c r="R103" t="str">
        <f t="shared" si="11"/>
        <v>立得点表!17:27</v>
      </c>
      <c r="S103" t="str">
        <f t="shared" si="12"/>
        <v>上得点表!3:13</v>
      </c>
      <c r="T103" t="str">
        <f t="shared" si="13"/>
        <v>上得点表!17:27</v>
      </c>
      <c r="U103" t="str">
        <f t="shared" si="14"/>
        <v>腕得点表!3:13</v>
      </c>
      <c r="V103" t="str">
        <f t="shared" si="15"/>
        <v>腕得点表!17:27</v>
      </c>
      <c r="W103" t="str">
        <f t="shared" si="16"/>
        <v>往得点表!3:13</v>
      </c>
      <c r="X103" t="str">
        <f t="shared" si="17"/>
        <v>往得点表!17:27</v>
      </c>
      <c r="Y103" t="str">
        <f t="shared" si="18"/>
        <v>五得点表!3:13</v>
      </c>
      <c r="Z103" t="str">
        <f t="shared" si="19"/>
        <v>五得点表!17:27</v>
      </c>
      <c r="AA103" t="b">
        <f>OR(AND('②結果一覧（個票）'!D57&lt;=幼少年,'②結果一覧（個票）'!L57=""),AND('②結果一覧（個票）'!D57&gt;=壮年,'②結果一覧（個票）'!L57=""))</f>
        <v>1</v>
      </c>
    </row>
    <row r="104" spans="15:27">
      <c r="O104">
        <v>55</v>
      </c>
      <c r="P104" t="str">
        <f>IF('②結果一覧（個票）'!D58="","",VLOOKUP('②結果一覧（個票）'!D58,年齢変換表,2))</f>
        <v/>
      </c>
      <c r="Q104" t="str">
        <f t="shared" si="10"/>
        <v>立得点表!3:13</v>
      </c>
      <c r="R104" t="str">
        <f t="shared" si="11"/>
        <v>立得点表!17:27</v>
      </c>
      <c r="S104" t="str">
        <f t="shared" si="12"/>
        <v>上得点表!3:13</v>
      </c>
      <c r="T104" t="str">
        <f t="shared" si="13"/>
        <v>上得点表!17:27</v>
      </c>
      <c r="U104" t="str">
        <f t="shared" si="14"/>
        <v>腕得点表!3:13</v>
      </c>
      <c r="V104" t="str">
        <f t="shared" si="15"/>
        <v>腕得点表!17:27</v>
      </c>
      <c r="W104" t="str">
        <f t="shared" si="16"/>
        <v>往得点表!3:13</v>
      </c>
      <c r="X104" t="str">
        <f t="shared" si="17"/>
        <v>往得点表!17:27</v>
      </c>
      <c r="Y104" t="str">
        <f t="shared" si="18"/>
        <v>五得点表!3:13</v>
      </c>
      <c r="Z104" t="str">
        <f t="shared" si="19"/>
        <v>五得点表!17:27</v>
      </c>
      <c r="AA104" t="b">
        <f>OR(AND('②結果一覧（個票）'!D58&lt;=幼少年,'②結果一覧（個票）'!L58=""),AND('②結果一覧（個票）'!D58&gt;=壮年,'②結果一覧（個票）'!L58=""))</f>
        <v>1</v>
      </c>
    </row>
    <row r="105" spans="15:27">
      <c r="O105">
        <v>56</v>
      </c>
      <c r="P105" t="str">
        <f>IF('②結果一覧（個票）'!D59="","",VLOOKUP('②結果一覧（個票）'!D59,年齢変換表,2))</f>
        <v/>
      </c>
      <c r="Q105" t="str">
        <f t="shared" si="10"/>
        <v>立得点表!3:13</v>
      </c>
      <c r="R105" t="str">
        <f t="shared" si="11"/>
        <v>立得点表!17:27</v>
      </c>
      <c r="S105" t="str">
        <f t="shared" si="12"/>
        <v>上得点表!3:13</v>
      </c>
      <c r="T105" t="str">
        <f t="shared" si="13"/>
        <v>上得点表!17:27</v>
      </c>
      <c r="U105" t="str">
        <f t="shared" si="14"/>
        <v>腕得点表!3:13</v>
      </c>
      <c r="V105" t="str">
        <f t="shared" si="15"/>
        <v>腕得点表!17:27</v>
      </c>
      <c r="W105" t="str">
        <f t="shared" si="16"/>
        <v>往得点表!3:13</v>
      </c>
      <c r="X105" t="str">
        <f t="shared" si="17"/>
        <v>往得点表!17:27</v>
      </c>
      <c r="Y105" t="str">
        <f t="shared" si="18"/>
        <v>五得点表!3:13</v>
      </c>
      <c r="Z105" t="str">
        <f t="shared" si="19"/>
        <v>五得点表!17:27</v>
      </c>
      <c r="AA105" t="b">
        <f>OR(AND('②結果一覧（個票）'!D59&lt;=幼少年,'②結果一覧（個票）'!L59=""),AND('②結果一覧（個票）'!D59&gt;=壮年,'②結果一覧（個票）'!L59=""))</f>
        <v>1</v>
      </c>
    </row>
    <row r="106" spans="15:27">
      <c r="O106">
        <v>57</v>
      </c>
      <c r="P106" t="str">
        <f>IF('②結果一覧（個票）'!D60="","",VLOOKUP('②結果一覧（個票）'!D60,年齢変換表,2))</f>
        <v/>
      </c>
      <c r="Q106" t="str">
        <f t="shared" si="10"/>
        <v>立得点表!3:13</v>
      </c>
      <c r="R106" t="str">
        <f t="shared" si="11"/>
        <v>立得点表!17:27</v>
      </c>
      <c r="S106" t="str">
        <f t="shared" si="12"/>
        <v>上得点表!3:13</v>
      </c>
      <c r="T106" t="str">
        <f t="shared" si="13"/>
        <v>上得点表!17:27</v>
      </c>
      <c r="U106" t="str">
        <f t="shared" si="14"/>
        <v>腕得点表!3:13</v>
      </c>
      <c r="V106" t="str">
        <f t="shared" si="15"/>
        <v>腕得点表!17:27</v>
      </c>
      <c r="W106" t="str">
        <f t="shared" si="16"/>
        <v>往得点表!3:13</v>
      </c>
      <c r="X106" t="str">
        <f t="shared" si="17"/>
        <v>往得点表!17:27</v>
      </c>
      <c r="Y106" t="str">
        <f t="shared" si="18"/>
        <v>五得点表!3:13</v>
      </c>
      <c r="Z106" t="str">
        <f t="shared" si="19"/>
        <v>五得点表!17:27</v>
      </c>
      <c r="AA106" t="b">
        <f>OR(AND('②結果一覧（個票）'!D60&lt;=幼少年,'②結果一覧（個票）'!L60=""),AND('②結果一覧（個票）'!D60&gt;=壮年,'②結果一覧（個票）'!L60=""))</f>
        <v>1</v>
      </c>
    </row>
    <row r="107" spans="15:27">
      <c r="O107">
        <v>58</v>
      </c>
      <c r="P107" t="str">
        <f>IF('②結果一覧（個票）'!D61="","",VLOOKUP('②結果一覧（個票）'!D61,年齢変換表,2))</f>
        <v/>
      </c>
      <c r="Q107" t="str">
        <f t="shared" si="10"/>
        <v>立得点表!3:13</v>
      </c>
      <c r="R107" t="str">
        <f t="shared" si="11"/>
        <v>立得点表!17:27</v>
      </c>
      <c r="S107" t="str">
        <f t="shared" si="12"/>
        <v>上得点表!3:13</v>
      </c>
      <c r="T107" t="str">
        <f t="shared" si="13"/>
        <v>上得点表!17:27</v>
      </c>
      <c r="U107" t="str">
        <f t="shared" si="14"/>
        <v>腕得点表!3:13</v>
      </c>
      <c r="V107" t="str">
        <f t="shared" si="15"/>
        <v>腕得点表!17:27</v>
      </c>
      <c r="W107" t="str">
        <f t="shared" si="16"/>
        <v>往得点表!3:13</v>
      </c>
      <c r="X107" t="str">
        <f t="shared" si="17"/>
        <v>往得点表!17:27</v>
      </c>
      <c r="Y107" t="str">
        <f t="shared" si="18"/>
        <v>五得点表!3:13</v>
      </c>
      <c r="Z107" t="str">
        <f t="shared" si="19"/>
        <v>五得点表!17:27</v>
      </c>
      <c r="AA107" t="b">
        <f>OR(AND('②結果一覧（個票）'!D61&lt;=幼少年,'②結果一覧（個票）'!L61=""),AND('②結果一覧（個票）'!D61&gt;=壮年,'②結果一覧（個票）'!L61=""))</f>
        <v>1</v>
      </c>
    </row>
    <row r="108" spans="15:27">
      <c r="O108">
        <v>59</v>
      </c>
      <c r="P108" t="str">
        <f>IF('②結果一覧（個票）'!D62="","",VLOOKUP('②結果一覧（個票）'!D62,年齢変換表,2))</f>
        <v/>
      </c>
      <c r="Q108" t="str">
        <f t="shared" si="10"/>
        <v>立得点表!3:13</v>
      </c>
      <c r="R108" t="str">
        <f t="shared" si="11"/>
        <v>立得点表!17:27</v>
      </c>
      <c r="S108" t="str">
        <f t="shared" si="12"/>
        <v>上得点表!3:13</v>
      </c>
      <c r="T108" t="str">
        <f t="shared" si="13"/>
        <v>上得点表!17:27</v>
      </c>
      <c r="U108" t="str">
        <f t="shared" si="14"/>
        <v>腕得点表!3:13</v>
      </c>
      <c r="V108" t="str">
        <f t="shared" si="15"/>
        <v>腕得点表!17:27</v>
      </c>
      <c r="W108" t="str">
        <f t="shared" si="16"/>
        <v>往得点表!3:13</v>
      </c>
      <c r="X108" t="str">
        <f t="shared" si="17"/>
        <v>往得点表!17:27</v>
      </c>
      <c r="Y108" t="str">
        <f t="shared" si="18"/>
        <v>五得点表!3:13</v>
      </c>
      <c r="Z108" t="str">
        <f t="shared" si="19"/>
        <v>五得点表!17:27</v>
      </c>
      <c r="AA108" t="b">
        <f>OR(AND('②結果一覧（個票）'!D62&lt;=幼少年,'②結果一覧（個票）'!L62=""),AND('②結果一覧（個票）'!D62&gt;=壮年,'②結果一覧（個票）'!L62=""))</f>
        <v>1</v>
      </c>
    </row>
    <row r="109" spans="15:27">
      <c r="O109">
        <v>60</v>
      </c>
      <c r="P109" t="str">
        <f>IF('②結果一覧（個票）'!D63="","",VLOOKUP('②結果一覧（個票）'!D63,年齢変換表,2))</f>
        <v/>
      </c>
      <c r="Q109" t="str">
        <f t="shared" si="10"/>
        <v>立得点表!3:13</v>
      </c>
      <c r="R109" t="str">
        <f t="shared" si="11"/>
        <v>立得点表!17:27</v>
      </c>
      <c r="S109" t="str">
        <f t="shared" si="12"/>
        <v>上得点表!3:13</v>
      </c>
      <c r="T109" t="str">
        <f t="shared" si="13"/>
        <v>上得点表!17:27</v>
      </c>
      <c r="U109" t="str">
        <f t="shared" si="14"/>
        <v>腕得点表!3:13</v>
      </c>
      <c r="V109" t="str">
        <f t="shared" si="15"/>
        <v>腕得点表!17:27</v>
      </c>
      <c r="W109" t="str">
        <f t="shared" si="16"/>
        <v>往得点表!3:13</v>
      </c>
      <c r="X109" t="str">
        <f t="shared" si="17"/>
        <v>往得点表!17:27</v>
      </c>
      <c r="Y109" t="str">
        <f t="shared" si="18"/>
        <v>五得点表!3:13</v>
      </c>
      <c r="Z109" t="str">
        <f t="shared" si="19"/>
        <v>五得点表!17:27</v>
      </c>
      <c r="AA109" t="b">
        <f>OR(AND('②結果一覧（個票）'!D63&lt;=幼少年,'②結果一覧（個票）'!L63=""),AND('②結果一覧（個票）'!D63&gt;=壮年,'②結果一覧（個票）'!L63=""))</f>
        <v>1</v>
      </c>
    </row>
    <row r="110" spans="15:27">
      <c r="O110">
        <v>61</v>
      </c>
      <c r="P110" t="str">
        <f>IF('②結果一覧（個票）'!D64="","",VLOOKUP('②結果一覧（個票）'!D64,年齢変換表,2))</f>
        <v/>
      </c>
      <c r="Q110" t="str">
        <f t="shared" si="10"/>
        <v>立得点表!3:13</v>
      </c>
      <c r="R110" t="str">
        <f t="shared" si="11"/>
        <v>立得点表!17:27</v>
      </c>
      <c r="S110" t="str">
        <f t="shared" si="12"/>
        <v>上得点表!3:13</v>
      </c>
      <c r="T110" t="str">
        <f t="shared" si="13"/>
        <v>上得点表!17:27</v>
      </c>
      <c r="U110" t="str">
        <f t="shared" si="14"/>
        <v>腕得点表!3:13</v>
      </c>
      <c r="V110" t="str">
        <f t="shared" si="15"/>
        <v>腕得点表!17:27</v>
      </c>
      <c r="W110" t="str">
        <f t="shared" si="16"/>
        <v>往得点表!3:13</v>
      </c>
      <c r="X110" t="str">
        <f t="shared" si="17"/>
        <v>往得点表!17:27</v>
      </c>
      <c r="Y110" t="str">
        <f t="shared" si="18"/>
        <v>五得点表!3:13</v>
      </c>
      <c r="Z110" t="str">
        <f t="shared" si="19"/>
        <v>五得点表!17:27</v>
      </c>
      <c r="AA110" t="b">
        <f>OR(AND('②結果一覧（個票）'!D64&lt;=幼少年,'②結果一覧（個票）'!L64=""),AND('②結果一覧（個票）'!D64&gt;=壮年,'②結果一覧（個票）'!L64=""))</f>
        <v>1</v>
      </c>
    </row>
    <row r="111" spans="15:27">
      <c r="O111">
        <v>62</v>
      </c>
      <c r="P111" t="str">
        <f>IF('②結果一覧（個票）'!D65="","",VLOOKUP('②結果一覧（個票）'!D65,年齢変換表,2))</f>
        <v/>
      </c>
      <c r="Q111" t="str">
        <f t="shared" si="10"/>
        <v>立得点表!3:13</v>
      </c>
      <c r="R111" t="str">
        <f t="shared" si="11"/>
        <v>立得点表!17:27</v>
      </c>
      <c r="S111" t="str">
        <f t="shared" si="12"/>
        <v>上得点表!3:13</v>
      </c>
      <c r="T111" t="str">
        <f t="shared" si="13"/>
        <v>上得点表!17:27</v>
      </c>
      <c r="U111" t="str">
        <f t="shared" si="14"/>
        <v>腕得点表!3:13</v>
      </c>
      <c r="V111" t="str">
        <f t="shared" si="15"/>
        <v>腕得点表!17:27</v>
      </c>
      <c r="W111" t="str">
        <f t="shared" si="16"/>
        <v>往得点表!3:13</v>
      </c>
      <c r="X111" t="str">
        <f t="shared" si="17"/>
        <v>往得点表!17:27</v>
      </c>
      <c r="Y111" t="str">
        <f t="shared" si="18"/>
        <v>五得点表!3:13</v>
      </c>
      <c r="Z111" t="str">
        <f t="shared" si="19"/>
        <v>五得点表!17:27</v>
      </c>
      <c r="AA111" t="b">
        <f>OR(AND('②結果一覧（個票）'!D65&lt;=幼少年,'②結果一覧（個票）'!L65=""),AND('②結果一覧（個票）'!D65&gt;=壮年,'②結果一覧（個票）'!L65=""))</f>
        <v>1</v>
      </c>
    </row>
    <row r="112" spans="15:27">
      <c r="O112">
        <v>63</v>
      </c>
      <c r="P112" t="str">
        <f>IF('②結果一覧（個票）'!D66="","",VLOOKUP('②結果一覧（個票）'!D66,年齢変換表,2))</f>
        <v/>
      </c>
      <c r="Q112" t="str">
        <f t="shared" si="10"/>
        <v>立得点表!3:13</v>
      </c>
      <c r="R112" t="str">
        <f t="shared" si="11"/>
        <v>立得点表!17:27</v>
      </c>
      <c r="S112" t="str">
        <f t="shared" si="12"/>
        <v>上得点表!3:13</v>
      </c>
      <c r="T112" t="str">
        <f t="shared" si="13"/>
        <v>上得点表!17:27</v>
      </c>
      <c r="U112" t="str">
        <f t="shared" si="14"/>
        <v>腕得点表!3:13</v>
      </c>
      <c r="V112" t="str">
        <f t="shared" si="15"/>
        <v>腕得点表!17:27</v>
      </c>
      <c r="W112" t="str">
        <f t="shared" si="16"/>
        <v>往得点表!3:13</v>
      </c>
      <c r="X112" t="str">
        <f t="shared" si="17"/>
        <v>往得点表!17:27</v>
      </c>
      <c r="Y112" t="str">
        <f t="shared" si="18"/>
        <v>五得点表!3:13</v>
      </c>
      <c r="Z112" t="str">
        <f t="shared" si="19"/>
        <v>五得点表!17:27</v>
      </c>
      <c r="AA112" t="b">
        <f>OR(AND('②結果一覧（個票）'!D66&lt;=幼少年,'②結果一覧（個票）'!L66=""),AND('②結果一覧（個票）'!D66&gt;=壮年,'②結果一覧（個票）'!L66=""))</f>
        <v>1</v>
      </c>
    </row>
    <row r="113" spans="15:27">
      <c r="O113">
        <v>64</v>
      </c>
      <c r="P113" t="str">
        <f>IF('②結果一覧（個票）'!D67="","",VLOOKUP('②結果一覧（個票）'!D67,年齢変換表,2))</f>
        <v/>
      </c>
      <c r="Q113" t="str">
        <f t="shared" si="10"/>
        <v>立得点表!3:13</v>
      </c>
      <c r="R113" t="str">
        <f t="shared" si="11"/>
        <v>立得点表!17:27</v>
      </c>
      <c r="S113" t="str">
        <f t="shared" si="12"/>
        <v>上得点表!3:13</v>
      </c>
      <c r="T113" t="str">
        <f t="shared" si="13"/>
        <v>上得点表!17:27</v>
      </c>
      <c r="U113" t="str">
        <f t="shared" si="14"/>
        <v>腕得点表!3:13</v>
      </c>
      <c r="V113" t="str">
        <f t="shared" si="15"/>
        <v>腕得点表!17:27</v>
      </c>
      <c r="W113" t="str">
        <f t="shared" si="16"/>
        <v>往得点表!3:13</v>
      </c>
      <c r="X113" t="str">
        <f t="shared" si="17"/>
        <v>往得点表!17:27</v>
      </c>
      <c r="Y113" t="str">
        <f t="shared" si="18"/>
        <v>五得点表!3:13</v>
      </c>
      <c r="Z113" t="str">
        <f t="shared" si="19"/>
        <v>五得点表!17:27</v>
      </c>
      <c r="AA113" t="b">
        <f>OR(AND('②結果一覧（個票）'!D67&lt;=幼少年,'②結果一覧（個票）'!L67=""),AND('②結果一覧（個票）'!D67&gt;=壮年,'②結果一覧（個票）'!L67=""))</f>
        <v>1</v>
      </c>
    </row>
    <row r="114" spans="15:27">
      <c r="O114">
        <v>65</v>
      </c>
      <c r="P114" t="str">
        <f>IF('②結果一覧（個票）'!D68="","",VLOOKUP('②結果一覧（個票）'!D68,年齢変換表,2))</f>
        <v/>
      </c>
      <c r="Q114" t="str">
        <f t="shared" ref="Q114:Q149" si="20">"立得点表!"&amp;$P114&amp;"3:"&amp;$P114&amp;"13"</f>
        <v>立得点表!3:13</v>
      </c>
      <c r="R114" t="str">
        <f t="shared" ref="R114:R149" si="21">"立得点表!"&amp;$P114&amp;"17:"&amp;$P114&amp;"27"</f>
        <v>立得点表!17:27</v>
      </c>
      <c r="S114" t="str">
        <f t="shared" ref="S114:S149" si="22">"上得点表!"&amp;$P114&amp;"3:"&amp;$P114&amp;"13"</f>
        <v>上得点表!3:13</v>
      </c>
      <c r="T114" t="str">
        <f t="shared" ref="T114:T149" si="23">"上得点表!"&amp;$P114&amp;"17:"&amp;$P114&amp;"27"</f>
        <v>上得点表!17:27</v>
      </c>
      <c r="U114" t="str">
        <f t="shared" ref="U114:U149" si="24">"腕得点表!"&amp;$P114&amp;"3:"&amp;$P114&amp;"13"</f>
        <v>腕得点表!3:13</v>
      </c>
      <c r="V114" t="str">
        <f t="shared" ref="V114:V149" si="25">"腕得点表!"&amp;$P114&amp;"17:"&amp;$P114&amp;"27"</f>
        <v>腕得点表!17:27</v>
      </c>
      <c r="W114" t="str">
        <f t="shared" ref="W114:W149" si="26">"往得点表!"&amp;$P114&amp;"3:"&amp;$P114&amp;"13"</f>
        <v>往得点表!3:13</v>
      </c>
      <c r="X114" t="str">
        <f t="shared" ref="X114:X149" si="27">"往得点表!"&amp;$P114&amp;"17:"&amp;$P114&amp;"27"</f>
        <v>往得点表!17:27</v>
      </c>
      <c r="Y114" t="str">
        <f t="shared" ref="Y114:Y149" si="28">"五得点表!"&amp;$P114&amp;"3:"&amp;$P114&amp;"13"</f>
        <v>五得点表!3:13</v>
      </c>
      <c r="Z114" t="str">
        <f t="shared" ref="Z114:Z149" si="29">"五得点表!"&amp;$P114&amp;"17:"&amp;$P114&amp;"27"</f>
        <v>五得点表!17:27</v>
      </c>
      <c r="AA114" t="b">
        <f>OR(AND('②結果一覧（個票）'!D68&lt;=幼少年,'②結果一覧（個票）'!L68=""),AND('②結果一覧（個票）'!D68&gt;=壮年,'②結果一覧（個票）'!L68=""))</f>
        <v>1</v>
      </c>
    </row>
    <row r="115" spans="15:27">
      <c r="O115">
        <v>66</v>
      </c>
      <c r="P115" t="str">
        <f>IF('②結果一覧（個票）'!D69="","",VLOOKUP('②結果一覧（個票）'!D69,年齢変換表,2))</f>
        <v/>
      </c>
      <c r="Q115" t="str">
        <f t="shared" si="20"/>
        <v>立得点表!3:13</v>
      </c>
      <c r="R115" t="str">
        <f t="shared" si="21"/>
        <v>立得点表!17:27</v>
      </c>
      <c r="S115" t="str">
        <f t="shared" si="22"/>
        <v>上得点表!3:13</v>
      </c>
      <c r="T115" t="str">
        <f t="shared" si="23"/>
        <v>上得点表!17:27</v>
      </c>
      <c r="U115" t="str">
        <f t="shared" si="24"/>
        <v>腕得点表!3:13</v>
      </c>
      <c r="V115" t="str">
        <f t="shared" si="25"/>
        <v>腕得点表!17:27</v>
      </c>
      <c r="W115" t="str">
        <f t="shared" si="26"/>
        <v>往得点表!3:13</v>
      </c>
      <c r="X115" t="str">
        <f t="shared" si="27"/>
        <v>往得点表!17:27</v>
      </c>
      <c r="Y115" t="str">
        <f t="shared" si="28"/>
        <v>五得点表!3:13</v>
      </c>
      <c r="Z115" t="str">
        <f t="shared" si="29"/>
        <v>五得点表!17:27</v>
      </c>
      <c r="AA115" t="b">
        <f>OR(AND('②結果一覧（個票）'!D69&lt;=幼少年,'②結果一覧（個票）'!L69=""),AND('②結果一覧（個票）'!D69&gt;=壮年,'②結果一覧（個票）'!L69=""))</f>
        <v>1</v>
      </c>
    </row>
    <row r="116" spans="15:27">
      <c r="O116">
        <v>67</v>
      </c>
      <c r="P116" t="str">
        <f>IF('②結果一覧（個票）'!D70="","",VLOOKUP('②結果一覧（個票）'!D70,年齢変換表,2))</f>
        <v/>
      </c>
      <c r="Q116" t="str">
        <f t="shared" si="20"/>
        <v>立得点表!3:13</v>
      </c>
      <c r="R116" t="str">
        <f t="shared" si="21"/>
        <v>立得点表!17:27</v>
      </c>
      <c r="S116" t="str">
        <f t="shared" si="22"/>
        <v>上得点表!3:13</v>
      </c>
      <c r="T116" t="str">
        <f t="shared" si="23"/>
        <v>上得点表!17:27</v>
      </c>
      <c r="U116" t="str">
        <f t="shared" si="24"/>
        <v>腕得点表!3:13</v>
      </c>
      <c r="V116" t="str">
        <f t="shared" si="25"/>
        <v>腕得点表!17:27</v>
      </c>
      <c r="W116" t="str">
        <f t="shared" si="26"/>
        <v>往得点表!3:13</v>
      </c>
      <c r="X116" t="str">
        <f t="shared" si="27"/>
        <v>往得点表!17:27</v>
      </c>
      <c r="Y116" t="str">
        <f t="shared" si="28"/>
        <v>五得点表!3:13</v>
      </c>
      <c r="Z116" t="str">
        <f t="shared" si="29"/>
        <v>五得点表!17:27</v>
      </c>
      <c r="AA116" t="b">
        <f>OR(AND('②結果一覧（個票）'!D70&lt;=幼少年,'②結果一覧（個票）'!L70=""),AND('②結果一覧（個票）'!D70&gt;=壮年,'②結果一覧（個票）'!L70=""))</f>
        <v>1</v>
      </c>
    </row>
    <row r="117" spans="15:27">
      <c r="O117">
        <v>68</v>
      </c>
      <c r="P117" t="str">
        <f>IF('②結果一覧（個票）'!D71="","",VLOOKUP('②結果一覧（個票）'!D71,年齢変換表,2))</f>
        <v/>
      </c>
      <c r="Q117" t="str">
        <f t="shared" si="20"/>
        <v>立得点表!3:13</v>
      </c>
      <c r="R117" t="str">
        <f t="shared" si="21"/>
        <v>立得点表!17:27</v>
      </c>
      <c r="S117" t="str">
        <f t="shared" si="22"/>
        <v>上得点表!3:13</v>
      </c>
      <c r="T117" t="str">
        <f t="shared" si="23"/>
        <v>上得点表!17:27</v>
      </c>
      <c r="U117" t="str">
        <f t="shared" si="24"/>
        <v>腕得点表!3:13</v>
      </c>
      <c r="V117" t="str">
        <f t="shared" si="25"/>
        <v>腕得点表!17:27</v>
      </c>
      <c r="W117" t="str">
        <f t="shared" si="26"/>
        <v>往得点表!3:13</v>
      </c>
      <c r="X117" t="str">
        <f t="shared" si="27"/>
        <v>往得点表!17:27</v>
      </c>
      <c r="Y117" t="str">
        <f t="shared" si="28"/>
        <v>五得点表!3:13</v>
      </c>
      <c r="Z117" t="str">
        <f t="shared" si="29"/>
        <v>五得点表!17:27</v>
      </c>
      <c r="AA117" t="b">
        <f>OR(AND('②結果一覧（個票）'!D71&lt;=幼少年,'②結果一覧（個票）'!L71=""),AND('②結果一覧（個票）'!D71&gt;=壮年,'②結果一覧（個票）'!L71=""))</f>
        <v>1</v>
      </c>
    </row>
    <row r="118" spans="15:27">
      <c r="O118">
        <v>69</v>
      </c>
      <c r="P118" t="str">
        <f>IF('②結果一覧（個票）'!D72="","",VLOOKUP('②結果一覧（個票）'!D72,年齢変換表,2))</f>
        <v/>
      </c>
      <c r="Q118" t="str">
        <f t="shared" si="20"/>
        <v>立得点表!3:13</v>
      </c>
      <c r="R118" t="str">
        <f t="shared" si="21"/>
        <v>立得点表!17:27</v>
      </c>
      <c r="S118" t="str">
        <f t="shared" si="22"/>
        <v>上得点表!3:13</v>
      </c>
      <c r="T118" t="str">
        <f t="shared" si="23"/>
        <v>上得点表!17:27</v>
      </c>
      <c r="U118" t="str">
        <f t="shared" si="24"/>
        <v>腕得点表!3:13</v>
      </c>
      <c r="V118" t="str">
        <f t="shared" si="25"/>
        <v>腕得点表!17:27</v>
      </c>
      <c r="W118" t="str">
        <f t="shared" si="26"/>
        <v>往得点表!3:13</v>
      </c>
      <c r="X118" t="str">
        <f t="shared" si="27"/>
        <v>往得点表!17:27</v>
      </c>
      <c r="Y118" t="str">
        <f t="shared" si="28"/>
        <v>五得点表!3:13</v>
      </c>
      <c r="Z118" t="str">
        <f t="shared" si="29"/>
        <v>五得点表!17:27</v>
      </c>
      <c r="AA118" t="b">
        <f>OR(AND('②結果一覧（個票）'!D72&lt;=幼少年,'②結果一覧（個票）'!L72=""),AND('②結果一覧（個票）'!D72&gt;=壮年,'②結果一覧（個票）'!L72=""))</f>
        <v>1</v>
      </c>
    </row>
    <row r="119" spans="15:27">
      <c r="O119">
        <v>70</v>
      </c>
      <c r="P119" t="str">
        <f>IF('②結果一覧（個票）'!D73="","",VLOOKUP('②結果一覧（個票）'!D73,年齢変換表,2))</f>
        <v/>
      </c>
      <c r="Q119" t="str">
        <f t="shared" si="20"/>
        <v>立得点表!3:13</v>
      </c>
      <c r="R119" t="str">
        <f t="shared" si="21"/>
        <v>立得点表!17:27</v>
      </c>
      <c r="S119" t="str">
        <f t="shared" si="22"/>
        <v>上得点表!3:13</v>
      </c>
      <c r="T119" t="str">
        <f t="shared" si="23"/>
        <v>上得点表!17:27</v>
      </c>
      <c r="U119" t="str">
        <f t="shared" si="24"/>
        <v>腕得点表!3:13</v>
      </c>
      <c r="V119" t="str">
        <f t="shared" si="25"/>
        <v>腕得点表!17:27</v>
      </c>
      <c r="W119" t="str">
        <f t="shared" si="26"/>
        <v>往得点表!3:13</v>
      </c>
      <c r="X119" t="str">
        <f t="shared" si="27"/>
        <v>往得点表!17:27</v>
      </c>
      <c r="Y119" t="str">
        <f t="shared" si="28"/>
        <v>五得点表!3:13</v>
      </c>
      <c r="Z119" t="str">
        <f t="shared" si="29"/>
        <v>五得点表!17:27</v>
      </c>
      <c r="AA119" t="b">
        <f>OR(AND('②結果一覧（個票）'!D73&lt;=幼少年,'②結果一覧（個票）'!L73=""),AND('②結果一覧（個票）'!D73&gt;=壮年,'②結果一覧（個票）'!L73=""))</f>
        <v>1</v>
      </c>
    </row>
    <row r="120" spans="15:27">
      <c r="O120">
        <v>71</v>
      </c>
      <c r="P120" t="str">
        <f>IF('②結果一覧（個票）'!D74="","",VLOOKUP('②結果一覧（個票）'!D74,年齢変換表,2))</f>
        <v/>
      </c>
      <c r="Q120" t="str">
        <f t="shared" si="20"/>
        <v>立得点表!3:13</v>
      </c>
      <c r="R120" t="str">
        <f t="shared" si="21"/>
        <v>立得点表!17:27</v>
      </c>
      <c r="S120" t="str">
        <f t="shared" si="22"/>
        <v>上得点表!3:13</v>
      </c>
      <c r="T120" t="str">
        <f t="shared" si="23"/>
        <v>上得点表!17:27</v>
      </c>
      <c r="U120" t="str">
        <f t="shared" si="24"/>
        <v>腕得点表!3:13</v>
      </c>
      <c r="V120" t="str">
        <f t="shared" si="25"/>
        <v>腕得点表!17:27</v>
      </c>
      <c r="W120" t="str">
        <f t="shared" si="26"/>
        <v>往得点表!3:13</v>
      </c>
      <c r="X120" t="str">
        <f t="shared" si="27"/>
        <v>往得点表!17:27</v>
      </c>
      <c r="Y120" t="str">
        <f t="shared" si="28"/>
        <v>五得点表!3:13</v>
      </c>
      <c r="Z120" t="str">
        <f t="shared" si="29"/>
        <v>五得点表!17:27</v>
      </c>
      <c r="AA120" t="b">
        <f>OR(AND('②結果一覧（個票）'!D74&lt;=幼少年,'②結果一覧（個票）'!L74=""),AND('②結果一覧（個票）'!D74&gt;=壮年,'②結果一覧（個票）'!L74=""))</f>
        <v>1</v>
      </c>
    </row>
    <row r="121" spans="15:27">
      <c r="O121">
        <v>72</v>
      </c>
      <c r="P121" t="str">
        <f>IF('②結果一覧（個票）'!D75="","",VLOOKUP('②結果一覧（個票）'!D75,年齢変換表,2))</f>
        <v/>
      </c>
      <c r="Q121" t="str">
        <f t="shared" si="20"/>
        <v>立得点表!3:13</v>
      </c>
      <c r="R121" t="str">
        <f t="shared" si="21"/>
        <v>立得点表!17:27</v>
      </c>
      <c r="S121" t="str">
        <f t="shared" si="22"/>
        <v>上得点表!3:13</v>
      </c>
      <c r="T121" t="str">
        <f t="shared" si="23"/>
        <v>上得点表!17:27</v>
      </c>
      <c r="U121" t="str">
        <f t="shared" si="24"/>
        <v>腕得点表!3:13</v>
      </c>
      <c r="V121" t="str">
        <f t="shared" si="25"/>
        <v>腕得点表!17:27</v>
      </c>
      <c r="W121" t="str">
        <f t="shared" si="26"/>
        <v>往得点表!3:13</v>
      </c>
      <c r="X121" t="str">
        <f t="shared" si="27"/>
        <v>往得点表!17:27</v>
      </c>
      <c r="Y121" t="str">
        <f t="shared" si="28"/>
        <v>五得点表!3:13</v>
      </c>
      <c r="Z121" t="str">
        <f t="shared" si="29"/>
        <v>五得点表!17:27</v>
      </c>
      <c r="AA121" t="b">
        <f>OR(AND('②結果一覧（個票）'!D75&lt;=幼少年,'②結果一覧（個票）'!L75=""),AND('②結果一覧（個票）'!D75&gt;=壮年,'②結果一覧（個票）'!L75=""))</f>
        <v>1</v>
      </c>
    </row>
    <row r="122" spans="15:27">
      <c r="O122">
        <v>73</v>
      </c>
      <c r="P122" t="str">
        <f>IF('②結果一覧（個票）'!D76="","",VLOOKUP('②結果一覧（個票）'!D76,年齢変換表,2))</f>
        <v/>
      </c>
      <c r="Q122" t="str">
        <f t="shared" si="20"/>
        <v>立得点表!3:13</v>
      </c>
      <c r="R122" t="str">
        <f t="shared" si="21"/>
        <v>立得点表!17:27</v>
      </c>
      <c r="S122" t="str">
        <f t="shared" si="22"/>
        <v>上得点表!3:13</v>
      </c>
      <c r="T122" t="str">
        <f t="shared" si="23"/>
        <v>上得点表!17:27</v>
      </c>
      <c r="U122" t="str">
        <f t="shared" si="24"/>
        <v>腕得点表!3:13</v>
      </c>
      <c r="V122" t="str">
        <f t="shared" si="25"/>
        <v>腕得点表!17:27</v>
      </c>
      <c r="W122" t="str">
        <f t="shared" si="26"/>
        <v>往得点表!3:13</v>
      </c>
      <c r="X122" t="str">
        <f t="shared" si="27"/>
        <v>往得点表!17:27</v>
      </c>
      <c r="Y122" t="str">
        <f t="shared" si="28"/>
        <v>五得点表!3:13</v>
      </c>
      <c r="Z122" t="str">
        <f t="shared" si="29"/>
        <v>五得点表!17:27</v>
      </c>
      <c r="AA122" t="b">
        <f>OR(AND('②結果一覧（個票）'!D76&lt;=幼少年,'②結果一覧（個票）'!L76=""),AND('②結果一覧（個票）'!D76&gt;=壮年,'②結果一覧（個票）'!L76=""))</f>
        <v>1</v>
      </c>
    </row>
    <row r="123" spans="15:27">
      <c r="O123">
        <v>74</v>
      </c>
      <c r="P123" t="str">
        <f>IF('②結果一覧（個票）'!D77="","",VLOOKUP('②結果一覧（個票）'!D77,年齢変換表,2))</f>
        <v/>
      </c>
      <c r="Q123" t="str">
        <f t="shared" si="20"/>
        <v>立得点表!3:13</v>
      </c>
      <c r="R123" t="str">
        <f t="shared" si="21"/>
        <v>立得点表!17:27</v>
      </c>
      <c r="S123" t="str">
        <f t="shared" si="22"/>
        <v>上得点表!3:13</v>
      </c>
      <c r="T123" t="str">
        <f t="shared" si="23"/>
        <v>上得点表!17:27</v>
      </c>
      <c r="U123" t="str">
        <f t="shared" si="24"/>
        <v>腕得点表!3:13</v>
      </c>
      <c r="V123" t="str">
        <f t="shared" si="25"/>
        <v>腕得点表!17:27</v>
      </c>
      <c r="W123" t="str">
        <f t="shared" si="26"/>
        <v>往得点表!3:13</v>
      </c>
      <c r="X123" t="str">
        <f t="shared" si="27"/>
        <v>往得点表!17:27</v>
      </c>
      <c r="Y123" t="str">
        <f t="shared" si="28"/>
        <v>五得点表!3:13</v>
      </c>
      <c r="Z123" t="str">
        <f t="shared" si="29"/>
        <v>五得点表!17:27</v>
      </c>
      <c r="AA123" t="b">
        <f>OR(AND('②結果一覧（個票）'!D77&lt;=幼少年,'②結果一覧（個票）'!L77=""),AND('②結果一覧（個票）'!D77&gt;=壮年,'②結果一覧（個票）'!L77=""))</f>
        <v>1</v>
      </c>
    </row>
    <row r="124" spans="15:27">
      <c r="O124">
        <v>75</v>
      </c>
      <c r="P124" t="str">
        <f>IF('②結果一覧（個票）'!D78="","",VLOOKUP('②結果一覧（個票）'!D78,年齢変換表,2))</f>
        <v/>
      </c>
      <c r="Q124" t="str">
        <f t="shared" si="20"/>
        <v>立得点表!3:13</v>
      </c>
      <c r="R124" t="str">
        <f t="shared" si="21"/>
        <v>立得点表!17:27</v>
      </c>
      <c r="S124" t="str">
        <f t="shared" si="22"/>
        <v>上得点表!3:13</v>
      </c>
      <c r="T124" t="str">
        <f t="shared" si="23"/>
        <v>上得点表!17:27</v>
      </c>
      <c r="U124" t="str">
        <f t="shared" si="24"/>
        <v>腕得点表!3:13</v>
      </c>
      <c r="V124" t="str">
        <f t="shared" si="25"/>
        <v>腕得点表!17:27</v>
      </c>
      <c r="W124" t="str">
        <f t="shared" si="26"/>
        <v>往得点表!3:13</v>
      </c>
      <c r="X124" t="str">
        <f t="shared" si="27"/>
        <v>往得点表!17:27</v>
      </c>
      <c r="Y124" t="str">
        <f t="shared" si="28"/>
        <v>五得点表!3:13</v>
      </c>
      <c r="Z124" t="str">
        <f t="shared" si="29"/>
        <v>五得点表!17:27</v>
      </c>
      <c r="AA124" t="b">
        <f>OR(AND('②結果一覧（個票）'!D78&lt;=幼少年,'②結果一覧（個票）'!L78=""),AND('②結果一覧（個票）'!D78&gt;=壮年,'②結果一覧（個票）'!L78=""))</f>
        <v>1</v>
      </c>
    </row>
    <row r="125" spans="15:27">
      <c r="O125">
        <v>76</v>
      </c>
      <c r="P125" t="str">
        <f>IF('②結果一覧（個票）'!D79="","",VLOOKUP('②結果一覧（個票）'!D79,年齢変換表,2))</f>
        <v/>
      </c>
      <c r="Q125" t="str">
        <f t="shared" si="20"/>
        <v>立得点表!3:13</v>
      </c>
      <c r="R125" t="str">
        <f t="shared" si="21"/>
        <v>立得点表!17:27</v>
      </c>
      <c r="S125" t="str">
        <f t="shared" si="22"/>
        <v>上得点表!3:13</v>
      </c>
      <c r="T125" t="str">
        <f t="shared" si="23"/>
        <v>上得点表!17:27</v>
      </c>
      <c r="U125" t="str">
        <f t="shared" si="24"/>
        <v>腕得点表!3:13</v>
      </c>
      <c r="V125" t="str">
        <f t="shared" si="25"/>
        <v>腕得点表!17:27</v>
      </c>
      <c r="W125" t="str">
        <f t="shared" si="26"/>
        <v>往得点表!3:13</v>
      </c>
      <c r="X125" t="str">
        <f t="shared" si="27"/>
        <v>往得点表!17:27</v>
      </c>
      <c r="Y125" t="str">
        <f t="shared" si="28"/>
        <v>五得点表!3:13</v>
      </c>
      <c r="Z125" t="str">
        <f t="shared" si="29"/>
        <v>五得点表!17:27</v>
      </c>
      <c r="AA125" t="b">
        <f>OR(AND('②結果一覧（個票）'!D79&lt;=幼少年,'②結果一覧（個票）'!L79=""),AND('②結果一覧（個票）'!D79&gt;=壮年,'②結果一覧（個票）'!L79=""))</f>
        <v>1</v>
      </c>
    </row>
    <row r="126" spans="15:27">
      <c r="O126">
        <v>77</v>
      </c>
      <c r="P126" t="str">
        <f>IF('②結果一覧（個票）'!D80="","",VLOOKUP('②結果一覧（個票）'!D80,年齢変換表,2))</f>
        <v/>
      </c>
      <c r="Q126" t="str">
        <f t="shared" si="20"/>
        <v>立得点表!3:13</v>
      </c>
      <c r="R126" t="str">
        <f t="shared" si="21"/>
        <v>立得点表!17:27</v>
      </c>
      <c r="S126" t="str">
        <f t="shared" si="22"/>
        <v>上得点表!3:13</v>
      </c>
      <c r="T126" t="str">
        <f t="shared" si="23"/>
        <v>上得点表!17:27</v>
      </c>
      <c r="U126" t="str">
        <f t="shared" si="24"/>
        <v>腕得点表!3:13</v>
      </c>
      <c r="V126" t="str">
        <f t="shared" si="25"/>
        <v>腕得点表!17:27</v>
      </c>
      <c r="W126" t="str">
        <f t="shared" si="26"/>
        <v>往得点表!3:13</v>
      </c>
      <c r="X126" t="str">
        <f t="shared" si="27"/>
        <v>往得点表!17:27</v>
      </c>
      <c r="Y126" t="str">
        <f t="shared" si="28"/>
        <v>五得点表!3:13</v>
      </c>
      <c r="Z126" t="str">
        <f t="shared" si="29"/>
        <v>五得点表!17:27</v>
      </c>
      <c r="AA126" t="b">
        <f>OR(AND('②結果一覧（個票）'!D80&lt;=幼少年,'②結果一覧（個票）'!L80=""),AND('②結果一覧（個票）'!D80&gt;=壮年,'②結果一覧（個票）'!L80=""))</f>
        <v>1</v>
      </c>
    </row>
    <row r="127" spans="15:27">
      <c r="O127">
        <v>78</v>
      </c>
      <c r="P127" t="str">
        <f>IF('②結果一覧（個票）'!D81="","",VLOOKUP('②結果一覧（個票）'!D81,年齢変換表,2))</f>
        <v/>
      </c>
      <c r="Q127" t="str">
        <f t="shared" si="20"/>
        <v>立得点表!3:13</v>
      </c>
      <c r="R127" t="str">
        <f t="shared" si="21"/>
        <v>立得点表!17:27</v>
      </c>
      <c r="S127" t="str">
        <f t="shared" si="22"/>
        <v>上得点表!3:13</v>
      </c>
      <c r="T127" t="str">
        <f t="shared" si="23"/>
        <v>上得点表!17:27</v>
      </c>
      <c r="U127" t="str">
        <f t="shared" si="24"/>
        <v>腕得点表!3:13</v>
      </c>
      <c r="V127" t="str">
        <f t="shared" si="25"/>
        <v>腕得点表!17:27</v>
      </c>
      <c r="W127" t="str">
        <f t="shared" si="26"/>
        <v>往得点表!3:13</v>
      </c>
      <c r="X127" t="str">
        <f t="shared" si="27"/>
        <v>往得点表!17:27</v>
      </c>
      <c r="Y127" t="str">
        <f t="shared" si="28"/>
        <v>五得点表!3:13</v>
      </c>
      <c r="Z127" t="str">
        <f t="shared" si="29"/>
        <v>五得点表!17:27</v>
      </c>
      <c r="AA127" t="b">
        <f>OR(AND('②結果一覧（個票）'!D81&lt;=幼少年,'②結果一覧（個票）'!L81=""),AND('②結果一覧（個票）'!D81&gt;=壮年,'②結果一覧（個票）'!L81=""))</f>
        <v>1</v>
      </c>
    </row>
    <row r="128" spans="15:27">
      <c r="O128">
        <v>79</v>
      </c>
      <c r="P128" t="str">
        <f>IF('②結果一覧（個票）'!D82="","",VLOOKUP('②結果一覧（個票）'!D82,年齢変換表,2))</f>
        <v/>
      </c>
      <c r="Q128" t="str">
        <f t="shared" si="20"/>
        <v>立得点表!3:13</v>
      </c>
      <c r="R128" t="str">
        <f t="shared" si="21"/>
        <v>立得点表!17:27</v>
      </c>
      <c r="S128" t="str">
        <f t="shared" si="22"/>
        <v>上得点表!3:13</v>
      </c>
      <c r="T128" t="str">
        <f t="shared" si="23"/>
        <v>上得点表!17:27</v>
      </c>
      <c r="U128" t="str">
        <f t="shared" si="24"/>
        <v>腕得点表!3:13</v>
      </c>
      <c r="V128" t="str">
        <f t="shared" si="25"/>
        <v>腕得点表!17:27</v>
      </c>
      <c r="W128" t="str">
        <f t="shared" si="26"/>
        <v>往得点表!3:13</v>
      </c>
      <c r="X128" t="str">
        <f t="shared" si="27"/>
        <v>往得点表!17:27</v>
      </c>
      <c r="Y128" t="str">
        <f t="shared" si="28"/>
        <v>五得点表!3:13</v>
      </c>
      <c r="Z128" t="str">
        <f t="shared" si="29"/>
        <v>五得点表!17:27</v>
      </c>
      <c r="AA128" t="b">
        <f>OR(AND('②結果一覧（個票）'!D82&lt;=幼少年,'②結果一覧（個票）'!L82=""),AND('②結果一覧（個票）'!D82&gt;=壮年,'②結果一覧（個票）'!L82=""))</f>
        <v>1</v>
      </c>
    </row>
    <row r="129" spans="15:27">
      <c r="O129">
        <v>80</v>
      </c>
      <c r="P129" t="str">
        <f>IF('②結果一覧（個票）'!D83="","",VLOOKUP('②結果一覧（個票）'!D83,年齢変換表,2))</f>
        <v/>
      </c>
      <c r="Q129" t="str">
        <f t="shared" si="20"/>
        <v>立得点表!3:13</v>
      </c>
      <c r="R129" t="str">
        <f t="shared" si="21"/>
        <v>立得点表!17:27</v>
      </c>
      <c r="S129" t="str">
        <f t="shared" si="22"/>
        <v>上得点表!3:13</v>
      </c>
      <c r="T129" t="str">
        <f t="shared" si="23"/>
        <v>上得点表!17:27</v>
      </c>
      <c r="U129" t="str">
        <f t="shared" si="24"/>
        <v>腕得点表!3:13</v>
      </c>
      <c r="V129" t="str">
        <f t="shared" si="25"/>
        <v>腕得点表!17:27</v>
      </c>
      <c r="W129" t="str">
        <f t="shared" si="26"/>
        <v>往得点表!3:13</v>
      </c>
      <c r="X129" t="str">
        <f t="shared" si="27"/>
        <v>往得点表!17:27</v>
      </c>
      <c r="Y129" t="str">
        <f t="shared" si="28"/>
        <v>五得点表!3:13</v>
      </c>
      <c r="Z129" t="str">
        <f t="shared" si="29"/>
        <v>五得点表!17:27</v>
      </c>
      <c r="AA129" t="b">
        <f>OR(AND('②結果一覧（個票）'!D83&lt;=幼少年,'②結果一覧（個票）'!L83=""),AND('②結果一覧（個票）'!D83&gt;=壮年,'②結果一覧（個票）'!L83=""))</f>
        <v>1</v>
      </c>
    </row>
    <row r="130" spans="15:27">
      <c r="O130">
        <v>81</v>
      </c>
      <c r="P130" t="str">
        <f>IF('②結果一覧（個票）'!D84="","",VLOOKUP('②結果一覧（個票）'!D84,年齢変換表,2))</f>
        <v/>
      </c>
      <c r="Q130" t="str">
        <f t="shared" si="20"/>
        <v>立得点表!3:13</v>
      </c>
      <c r="R130" t="str">
        <f t="shared" si="21"/>
        <v>立得点表!17:27</v>
      </c>
      <c r="S130" t="str">
        <f t="shared" si="22"/>
        <v>上得点表!3:13</v>
      </c>
      <c r="T130" t="str">
        <f t="shared" si="23"/>
        <v>上得点表!17:27</v>
      </c>
      <c r="U130" t="str">
        <f t="shared" si="24"/>
        <v>腕得点表!3:13</v>
      </c>
      <c r="V130" t="str">
        <f t="shared" si="25"/>
        <v>腕得点表!17:27</v>
      </c>
      <c r="W130" t="str">
        <f t="shared" si="26"/>
        <v>往得点表!3:13</v>
      </c>
      <c r="X130" t="str">
        <f t="shared" si="27"/>
        <v>往得点表!17:27</v>
      </c>
      <c r="Y130" t="str">
        <f t="shared" si="28"/>
        <v>五得点表!3:13</v>
      </c>
      <c r="Z130" t="str">
        <f t="shared" si="29"/>
        <v>五得点表!17:27</v>
      </c>
      <c r="AA130" t="b">
        <f>OR(AND('②結果一覧（個票）'!D84&lt;=幼少年,'②結果一覧（個票）'!L84=""),AND('②結果一覧（個票）'!D84&gt;=壮年,'②結果一覧（個票）'!L84=""))</f>
        <v>1</v>
      </c>
    </row>
    <row r="131" spans="15:27">
      <c r="O131">
        <v>82</v>
      </c>
      <c r="P131" t="str">
        <f>IF('②結果一覧（個票）'!D85="","",VLOOKUP('②結果一覧（個票）'!D85,年齢変換表,2))</f>
        <v/>
      </c>
      <c r="Q131" t="str">
        <f t="shared" si="20"/>
        <v>立得点表!3:13</v>
      </c>
      <c r="R131" t="str">
        <f t="shared" si="21"/>
        <v>立得点表!17:27</v>
      </c>
      <c r="S131" t="str">
        <f t="shared" si="22"/>
        <v>上得点表!3:13</v>
      </c>
      <c r="T131" t="str">
        <f t="shared" si="23"/>
        <v>上得点表!17:27</v>
      </c>
      <c r="U131" t="str">
        <f t="shared" si="24"/>
        <v>腕得点表!3:13</v>
      </c>
      <c r="V131" t="str">
        <f t="shared" si="25"/>
        <v>腕得点表!17:27</v>
      </c>
      <c r="W131" t="str">
        <f t="shared" si="26"/>
        <v>往得点表!3:13</v>
      </c>
      <c r="X131" t="str">
        <f t="shared" si="27"/>
        <v>往得点表!17:27</v>
      </c>
      <c r="Y131" t="str">
        <f t="shared" si="28"/>
        <v>五得点表!3:13</v>
      </c>
      <c r="Z131" t="str">
        <f t="shared" si="29"/>
        <v>五得点表!17:27</v>
      </c>
      <c r="AA131" t="b">
        <f>OR(AND('②結果一覧（個票）'!D85&lt;=幼少年,'②結果一覧（個票）'!L85=""),AND('②結果一覧（個票）'!D85&gt;=壮年,'②結果一覧（個票）'!L85=""))</f>
        <v>1</v>
      </c>
    </row>
    <row r="132" spans="15:27">
      <c r="O132">
        <v>83</v>
      </c>
      <c r="P132" t="str">
        <f>IF('②結果一覧（個票）'!D86="","",VLOOKUP('②結果一覧（個票）'!D86,年齢変換表,2))</f>
        <v/>
      </c>
      <c r="Q132" t="str">
        <f t="shared" si="20"/>
        <v>立得点表!3:13</v>
      </c>
      <c r="R132" t="str">
        <f t="shared" si="21"/>
        <v>立得点表!17:27</v>
      </c>
      <c r="S132" t="str">
        <f t="shared" si="22"/>
        <v>上得点表!3:13</v>
      </c>
      <c r="T132" t="str">
        <f t="shared" si="23"/>
        <v>上得点表!17:27</v>
      </c>
      <c r="U132" t="str">
        <f t="shared" si="24"/>
        <v>腕得点表!3:13</v>
      </c>
      <c r="V132" t="str">
        <f t="shared" si="25"/>
        <v>腕得点表!17:27</v>
      </c>
      <c r="W132" t="str">
        <f t="shared" si="26"/>
        <v>往得点表!3:13</v>
      </c>
      <c r="X132" t="str">
        <f t="shared" si="27"/>
        <v>往得点表!17:27</v>
      </c>
      <c r="Y132" t="str">
        <f t="shared" si="28"/>
        <v>五得点表!3:13</v>
      </c>
      <c r="Z132" t="str">
        <f t="shared" si="29"/>
        <v>五得点表!17:27</v>
      </c>
      <c r="AA132" t="b">
        <f>OR(AND('②結果一覧（個票）'!D86&lt;=幼少年,'②結果一覧（個票）'!L86=""),AND('②結果一覧（個票）'!D86&gt;=壮年,'②結果一覧（個票）'!L86=""))</f>
        <v>1</v>
      </c>
    </row>
    <row r="133" spans="15:27">
      <c r="O133">
        <v>84</v>
      </c>
      <c r="P133" t="str">
        <f>IF('②結果一覧（個票）'!D87="","",VLOOKUP('②結果一覧（個票）'!D87,年齢変換表,2))</f>
        <v/>
      </c>
      <c r="Q133" t="str">
        <f t="shared" si="20"/>
        <v>立得点表!3:13</v>
      </c>
      <c r="R133" t="str">
        <f t="shared" si="21"/>
        <v>立得点表!17:27</v>
      </c>
      <c r="S133" t="str">
        <f t="shared" si="22"/>
        <v>上得点表!3:13</v>
      </c>
      <c r="T133" t="str">
        <f t="shared" si="23"/>
        <v>上得点表!17:27</v>
      </c>
      <c r="U133" t="str">
        <f t="shared" si="24"/>
        <v>腕得点表!3:13</v>
      </c>
      <c r="V133" t="str">
        <f t="shared" si="25"/>
        <v>腕得点表!17:27</v>
      </c>
      <c r="W133" t="str">
        <f t="shared" si="26"/>
        <v>往得点表!3:13</v>
      </c>
      <c r="X133" t="str">
        <f t="shared" si="27"/>
        <v>往得点表!17:27</v>
      </c>
      <c r="Y133" t="str">
        <f t="shared" si="28"/>
        <v>五得点表!3:13</v>
      </c>
      <c r="Z133" t="str">
        <f t="shared" si="29"/>
        <v>五得点表!17:27</v>
      </c>
      <c r="AA133" t="b">
        <f>OR(AND('②結果一覧（個票）'!D87&lt;=幼少年,'②結果一覧（個票）'!L87=""),AND('②結果一覧（個票）'!D87&gt;=壮年,'②結果一覧（個票）'!L87=""))</f>
        <v>1</v>
      </c>
    </row>
    <row r="134" spans="15:27">
      <c r="O134">
        <v>85</v>
      </c>
      <c r="P134" t="str">
        <f>IF('②結果一覧（個票）'!D88="","",VLOOKUP('②結果一覧（個票）'!D88,年齢変換表,2))</f>
        <v/>
      </c>
      <c r="Q134" t="str">
        <f t="shared" si="20"/>
        <v>立得点表!3:13</v>
      </c>
      <c r="R134" t="str">
        <f t="shared" si="21"/>
        <v>立得点表!17:27</v>
      </c>
      <c r="S134" t="str">
        <f t="shared" si="22"/>
        <v>上得点表!3:13</v>
      </c>
      <c r="T134" t="str">
        <f t="shared" si="23"/>
        <v>上得点表!17:27</v>
      </c>
      <c r="U134" t="str">
        <f t="shared" si="24"/>
        <v>腕得点表!3:13</v>
      </c>
      <c r="V134" t="str">
        <f t="shared" si="25"/>
        <v>腕得点表!17:27</v>
      </c>
      <c r="W134" t="str">
        <f t="shared" si="26"/>
        <v>往得点表!3:13</v>
      </c>
      <c r="X134" t="str">
        <f t="shared" si="27"/>
        <v>往得点表!17:27</v>
      </c>
      <c r="Y134" t="str">
        <f t="shared" si="28"/>
        <v>五得点表!3:13</v>
      </c>
      <c r="Z134" t="str">
        <f t="shared" si="29"/>
        <v>五得点表!17:27</v>
      </c>
      <c r="AA134" t="b">
        <f>OR(AND('②結果一覧（個票）'!D88&lt;=幼少年,'②結果一覧（個票）'!L88=""),AND('②結果一覧（個票）'!D88&gt;=壮年,'②結果一覧（個票）'!L88=""))</f>
        <v>1</v>
      </c>
    </row>
    <row r="135" spans="15:27">
      <c r="O135">
        <v>86</v>
      </c>
      <c r="P135" t="str">
        <f>IF('②結果一覧（個票）'!D89="","",VLOOKUP('②結果一覧（個票）'!D89,年齢変換表,2))</f>
        <v/>
      </c>
      <c r="Q135" t="str">
        <f t="shared" si="20"/>
        <v>立得点表!3:13</v>
      </c>
      <c r="R135" t="str">
        <f t="shared" si="21"/>
        <v>立得点表!17:27</v>
      </c>
      <c r="S135" t="str">
        <f t="shared" si="22"/>
        <v>上得点表!3:13</v>
      </c>
      <c r="T135" t="str">
        <f t="shared" si="23"/>
        <v>上得点表!17:27</v>
      </c>
      <c r="U135" t="str">
        <f t="shared" si="24"/>
        <v>腕得点表!3:13</v>
      </c>
      <c r="V135" t="str">
        <f t="shared" si="25"/>
        <v>腕得点表!17:27</v>
      </c>
      <c r="W135" t="str">
        <f t="shared" si="26"/>
        <v>往得点表!3:13</v>
      </c>
      <c r="X135" t="str">
        <f t="shared" si="27"/>
        <v>往得点表!17:27</v>
      </c>
      <c r="Y135" t="str">
        <f t="shared" si="28"/>
        <v>五得点表!3:13</v>
      </c>
      <c r="Z135" t="str">
        <f t="shared" si="29"/>
        <v>五得点表!17:27</v>
      </c>
      <c r="AA135" t="b">
        <f>OR(AND('②結果一覧（個票）'!D89&lt;=幼少年,'②結果一覧（個票）'!L89=""),AND('②結果一覧（個票）'!D89&gt;=壮年,'②結果一覧（個票）'!L89=""))</f>
        <v>1</v>
      </c>
    </row>
    <row r="136" spans="15:27">
      <c r="O136">
        <v>87</v>
      </c>
      <c r="P136" t="str">
        <f>IF('②結果一覧（個票）'!D90="","",VLOOKUP('②結果一覧（個票）'!D90,年齢変換表,2))</f>
        <v/>
      </c>
      <c r="Q136" t="str">
        <f t="shared" si="20"/>
        <v>立得点表!3:13</v>
      </c>
      <c r="R136" t="str">
        <f t="shared" si="21"/>
        <v>立得点表!17:27</v>
      </c>
      <c r="S136" t="str">
        <f t="shared" si="22"/>
        <v>上得点表!3:13</v>
      </c>
      <c r="T136" t="str">
        <f t="shared" si="23"/>
        <v>上得点表!17:27</v>
      </c>
      <c r="U136" t="str">
        <f t="shared" si="24"/>
        <v>腕得点表!3:13</v>
      </c>
      <c r="V136" t="str">
        <f t="shared" si="25"/>
        <v>腕得点表!17:27</v>
      </c>
      <c r="W136" t="str">
        <f t="shared" si="26"/>
        <v>往得点表!3:13</v>
      </c>
      <c r="X136" t="str">
        <f t="shared" si="27"/>
        <v>往得点表!17:27</v>
      </c>
      <c r="Y136" t="str">
        <f t="shared" si="28"/>
        <v>五得点表!3:13</v>
      </c>
      <c r="Z136" t="str">
        <f t="shared" si="29"/>
        <v>五得点表!17:27</v>
      </c>
      <c r="AA136" t="b">
        <f>OR(AND('②結果一覧（個票）'!D90&lt;=幼少年,'②結果一覧（個票）'!L90=""),AND('②結果一覧（個票）'!D90&gt;=壮年,'②結果一覧（個票）'!L90=""))</f>
        <v>1</v>
      </c>
    </row>
    <row r="137" spans="15:27">
      <c r="O137">
        <v>88</v>
      </c>
      <c r="P137" t="str">
        <f>IF('②結果一覧（個票）'!D91="","",VLOOKUP('②結果一覧（個票）'!D91,年齢変換表,2))</f>
        <v/>
      </c>
      <c r="Q137" t="str">
        <f t="shared" si="20"/>
        <v>立得点表!3:13</v>
      </c>
      <c r="R137" t="str">
        <f t="shared" si="21"/>
        <v>立得点表!17:27</v>
      </c>
      <c r="S137" t="str">
        <f t="shared" si="22"/>
        <v>上得点表!3:13</v>
      </c>
      <c r="T137" t="str">
        <f t="shared" si="23"/>
        <v>上得点表!17:27</v>
      </c>
      <c r="U137" t="str">
        <f t="shared" si="24"/>
        <v>腕得点表!3:13</v>
      </c>
      <c r="V137" t="str">
        <f t="shared" si="25"/>
        <v>腕得点表!17:27</v>
      </c>
      <c r="W137" t="str">
        <f t="shared" si="26"/>
        <v>往得点表!3:13</v>
      </c>
      <c r="X137" t="str">
        <f t="shared" si="27"/>
        <v>往得点表!17:27</v>
      </c>
      <c r="Y137" t="str">
        <f t="shared" si="28"/>
        <v>五得点表!3:13</v>
      </c>
      <c r="Z137" t="str">
        <f t="shared" si="29"/>
        <v>五得点表!17:27</v>
      </c>
      <c r="AA137" t="b">
        <f>OR(AND('②結果一覧（個票）'!D91&lt;=幼少年,'②結果一覧（個票）'!L91=""),AND('②結果一覧（個票）'!D91&gt;=壮年,'②結果一覧（個票）'!L91=""))</f>
        <v>1</v>
      </c>
    </row>
    <row r="138" spans="15:27">
      <c r="O138">
        <v>89</v>
      </c>
      <c r="P138" t="str">
        <f>IF('②結果一覧（個票）'!D92="","",VLOOKUP('②結果一覧（個票）'!D92,年齢変換表,2))</f>
        <v/>
      </c>
      <c r="Q138" t="str">
        <f t="shared" si="20"/>
        <v>立得点表!3:13</v>
      </c>
      <c r="R138" t="str">
        <f t="shared" si="21"/>
        <v>立得点表!17:27</v>
      </c>
      <c r="S138" t="str">
        <f t="shared" si="22"/>
        <v>上得点表!3:13</v>
      </c>
      <c r="T138" t="str">
        <f t="shared" si="23"/>
        <v>上得点表!17:27</v>
      </c>
      <c r="U138" t="str">
        <f t="shared" si="24"/>
        <v>腕得点表!3:13</v>
      </c>
      <c r="V138" t="str">
        <f t="shared" si="25"/>
        <v>腕得点表!17:27</v>
      </c>
      <c r="W138" t="str">
        <f t="shared" si="26"/>
        <v>往得点表!3:13</v>
      </c>
      <c r="X138" t="str">
        <f t="shared" si="27"/>
        <v>往得点表!17:27</v>
      </c>
      <c r="Y138" t="str">
        <f t="shared" si="28"/>
        <v>五得点表!3:13</v>
      </c>
      <c r="Z138" t="str">
        <f t="shared" si="29"/>
        <v>五得点表!17:27</v>
      </c>
      <c r="AA138" t="b">
        <f>OR(AND('②結果一覧（個票）'!D92&lt;=幼少年,'②結果一覧（個票）'!L92=""),AND('②結果一覧（個票）'!D92&gt;=壮年,'②結果一覧（個票）'!L92=""))</f>
        <v>1</v>
      </c>
    </row>
    <row r="139" spans="15:27">
      <c r="O139">
        <v>90</v>
      </c>
      <c r="P139" t="str">
        <f>IF('②結果一覧（個票）'!D93="","",VLOOKUP('②結果一覧（個票）'!D93,年齢変換表,2))</f>
        <v/>
      </c>
      <c r="Q139" t="str">
        <f t="shared" si="20"/>
        <v>立得点表!3:13</v>
      </c>
      <c r="R139" t="str">
        <f t="shared" si="21"/>
        <v>立得点表!17:27</v>
      </c>
      <c r="S139" t="str">
        <f t="shared" si="22"/>
        <v>上得点表!3:13</v>
      </c>
      <c r="T139" t="str">
        <f t="shared" si="23"/>
        <v>上得点表!17:27</v>
      </c>
      <c r="U139" t="str">
        <f t="shared" si="24"/>
        <v>腕得点表!3:13</v>
      </c>
      <c r="V139" t="str">
        <f t="shared" si="25"/>
        <v>腕得点表!17:27</v>
      </c>
      <c r="W139" t="str">
        <f t="shared" si="26"/>
        <v>往得点表!3:13</v>
      </c>
      <c r="X139" t="str">
        <f t="shared" si="27"/>
        <v>往得点表!17:27</v>
      </c>
      <c r="Y139" t="str">
        <f t="shared" si="28"/>
        <v>五得点表!3:13</v>
      </c>
      <c r="Z139" t="str">
        <f t="shared" si="29"/>
        <v>五得点表!17:27</v>
      </c>
      <c r="AA139" t="b">
        <f>OR(AND('②結果一覧（個票）'!D93&lt;=幼少年,'②結果一覧（個票）'!L93=""),AND('②結果一覧（個票）'!D93&gt;=壮年,'②結果一覧（個票）'!L93=""))</f>
        <v>1</v>
      </c>
    </row>
    <row r="140" spans="15:27">
      <c r="O140">
        <v>91</v>
      </c>
      <c r="P140" t="str">
        <f>IF('②結果一覧（個票）'!D94="","",VLOOKUP('②結果一覧（個票）'!D94,年齢変換表,2))</f>
        <v/>
      </c>
      <c r="Q140" t="str">
        <f t="shared" si="20"/>
        <v>立得点表!3:13</v>
      </c>
      <c r="R140" t="str">
        <f t="shared" si="21"/>
        <v>立得点表!17:27</v>
      </c>
      <c r="S140" t="str">
        <f t="shared" si="22"/>
        <v>上得点表!3:13</v>
      </c>
      <c r="T140" t="str">
        <f t="shared" si="23"/>
        <v>上得点表!17:27</v>
      </c>
      <c r="U140" t="str">
        <f t="shared" si="24"/>
        <v>腕得点表!3:13</v>
      </c>
      <c r="V140" t="str">
        <f t="shared" si="25"/>
        <v>腕得点表!17:27</v>
      </c>
      <c r="W140" t="str">
        <f t="shared" si="26"/>
        <v>往得点表!3:13</v>
      </c>
      <c r="X140" t="str">
        <f t="shared" si="27"/>
        <v>往得点表!17:27</v>
      </c>
      <c r="Y140" t="str">
        <f t="shared" si="28"/>
        <v>五得点表!3:13</v>
      </c>
      <c r="Z140" t="str">
        <f t="shared" si="29"/>
        <v>五得点表!17:27</v>
      </c>
      <c r="AA140" t="b">
        <f>OR(AND('②結果一覧（個票）'!D94&lt;=幼少年,'②結果一覧（個票）'!L94=""),AND('②結果一覧（個票）'!D94&gt;=壮年,'②結果一覧（個票）'!L94=""))</f>
        <v>1</v>
      </c>
    </row>
    <row r="141" spans="15:27">
      <c r="O141">
        <v>92</v>
      </c>
      <c r="P141" t="str">
        <f>IF('②結果一覧（個票）'!D95="","",VLOOKUP('②結果一覧（個票）'!D95,年齢変換表,2))</f>
        <v/>
      </c>
      <c r="Q141" t="str">
        <f t="shared" si="20"/>
        <v>立得点表!3:13</v>
      </c>
      <c r="R141" t="str">
        <f t="shared" si="21"/>
        <v>立得点表!17:27</v>
      </c>
      <c r="S141" t="str">
        <f t="shared" si="22"/>
        <v>上得点表!3:13</v>
      </c>
      <c r="T141" t="str">
        <f t="shared" si="23"/>
        <v>上得点表!17:27</v>
      </c>
      <c r="U141" t="str">
        <f t="shared" si="24"/>
        <v>腕得点表!3:13</v>
      </c>
      <c r="V141" t="str">
        <f t="shared" si="25"/>
        <v>腕得点表!17:27</v>
      </c>
      <c r="W141" t="str">
        <f t="shared" si="26"/>
        <v>往得点表!3:13</v>
      </c>
      <c r="X141" t="str">
        <f t="shared" si="27"/>
        <v>往得点表!17:27</v>
      </c>
      <c r="Y141" t="str">
        <f t="shared" si="28"/>
        <v>五得点表!3:13</v>
      </c>
      <c r="Z141" t="str">
        <f t="shared" si="29"/>
        <v>五得点表!17:27</v>
      </c>
      <c r="AA141" t="b">
        <f>OR(AND('②結果一覧（個票）'!D95&lt;=幼少年,'②結果一覧（個票）'!L95=""),AND('②結果一覧（個票）'!D95&gt;=壮年,'②結果一覧（個票）'!L95=""))</f>
        <v>1</v>
      </c>
    </row>
    <row r="142" spans="15:27">
      <c r="O142">
        <v>93</v>
      </c>
      <c r="P142" t="str">
        <f>IF('②結果一覧（個票）'!D96="","",VLOOKUP('②結果一覧（個票）'!D96,年齢変換表,2))</f>
        <v/>
      </c>
      <c r="Q142" t="str">
        <f t="shared" si="20"/>
        <v>立得点表!3:13</v>
      </c>
      <c r="R142" t="str">
        <f t="shared" si="21"/>
        <v>立得点表!17:27</v>
      </c>
      <c r="S142" t="str">
        <f t="shared" si="22"/>
        <v>上得点表!3:13</v>
      </c>
      <c r="T142" t="str">
        <f t="shared" si="23"/>
        <v>上得点表!17:27</v>
      </c>
      <c r="U142" t="str">
        <f t="shared" si="24"/>
        <v>腕得点表!3:13</v>
      </c>
      <c r="V142" t="str">
        <f t="shared" si="25"/>
        <v>腕得点表!17:27</v>
      </c>
      <c r="W142" t="str">
        <f t="shared" si="26"/>
        <v>往得点表!3:13</v>
      </c>
      <c r="X142" t="str">
        <f t="shared" si="27"/>
        <v>往得点表!17:27</v>
      </c>
      <c r="Y142" t="str">
        <f t="shared" si="28"/>
        <v>五得点表!3:13</v>
      </c>
      <c r="Z142" t="str">
        <f t="shared" si="29"/>
        <v>五得点表!17:27</v>
      </c>
      <c r="AA142" t="b">
        <f>OR(AND('②結果一覧（個票）'!D96&lt;=幼少年,'②結果一覧（個票）'!L96=""),AND('②結果一覧（個票）'!D96&gt;=壮年,'②結果一覧（個票）'!L96=""))</f>
        <v>1</v>
      </c>
    </row>
    <row r="143" spans="15:27">
      <c r="O143">
        <v>94</v>
      </c>
      <c r="P143" t="str">
        <f>IF('②結果一覧（個票）'!D97="","",VLOOKUP('②結果一覧（個票）'!D97,年齢変換表,2))</f>
        <v/>
      </c>
      <c r="Q143" t="str">
        <f t="shared" si="20"/>
        <v>立得点表!3:13</v>
      </c>
      <c r="R143" t="str">
        <f t="shared" si="21"/>
        <v>立得点表!17:27</v>
      </c>
      <c r="S143" t="str">
        <f t="shared" si="22"/>
        <v>上得点表!3:13</v>
      </c>
      <c r="T143" t="str">
        <f t="shared" si="23"/>
        <v>上得点表!17:27</v>
      </c>
      <c r="U143" t="str">
        <f t="shared" si="24"/>
        <v>腕得点表!3:13</v>
      </c>
      <c r="V143" t="str">
        <f t="shared" si="25"/>
        <v>腕得点表!17:27</v>
      </c>
      <c r="W143" t="str">
        <f t="shared" si="26"/>
        <v>往得点表!3:13</v>
      </c>
      <c r="X143" t="str">
        <f t="shared" si="27"/>
        <v>往得点表!17:27</v>
      </c>
      <c r="Y143" t="str">
        <f t="shared" si="28"/>
        <v>五得点表!3:13</v>
      </c>
      <c r="Z143" t="str">
        <f t="shared" si="29"/>
        <v>五得点表!17:27</v>
      </c>
      <c r="AA143" t="b">
        <f>OR(AND('②結果一覧（個票）'!D97&lt;=幼少年,'②結果一覧（個票）'!L97=""),AND('②結果一覧（個票）'!D97&gt;=壮年,'②結果一覧（個票）'!L97=""))</f>
        <v>1</v>
      </c>
    </row>
    <row r="144" spans="15:27">
      <c r="O144">
        <v>95</v>
      </c>
      <c r="P144" t="str">
        <f>IF('②結果一覧（個票）'!D98="","",VLOOKUP('②結果一覧（個票）'!D98,年齢変換表,2))</f>
        <v/>
      </c>
      <c r="Q144" t="str">
        <f t="shared" si="20"/>
        <v>立得点表!3:13</v>
      </c>
      <c r="R144" t="str">
        <f t="shared" si="21"/>
        <v>立得点表!17:27</v>
      </c>
      <c r="S144" t="str">
        <f t="shared" si="22"/>
        <v>上得点表!3:13</v>
      </c>
      <c r="T144" t="str">
        <f t="shared" si="23"/>
        <v>上得点表!17:27</v>
      </c>
      <c r="U144" t="str">
        <f t="shared" si="24"/>
        <v>腕得点表!3:13</v>
      </c>
      <c r="V144" t="str">
        <f t="shared" si="25"/>
        <v>腕得点表!17:27</v>
      </c>
      <c r="W144" t="str">
        <f t="shared" si="26"/>
        <v>往得点表!3:13</v>
      </c>
      <c r="X144" t="str">
        <f t="shared" si="27"/>
        <v>往得点表!17:27</v>
      </c>
      <c r="Y144" t="str">
        <f t="shared" si="28"/>
        <v>五得点表!3:13</v>
      </c>
      <c r="Z144" t="str">
        <f t="shared" si="29"/>
        <v>五得点表!17:27</v>
      </c>
      <c r="AA144" t="b">
        <f>OR(AND('②結果一覧（個票）'!D98&lt;=幼少年,'②結果一覧（個票）'!L98=""),AND('②結果一覧（個票）'!D98&gt;=壮年,'②結果一覧（個票）'!L98=""))</f>
        <v>1</v>
      </c>
    </row>
    <row r="145" spans="15:27">
      <c r="O145">
        <v>96</v>
      </c>
      <c r="P145" t="str">
        <f>IF('②結果一覧（個票）'!D99="","",VLOOKUP('②結果一覧（個票）'!D99,年齢変換表,2))</f>
        <v/>
      </c>
      <c r="Q145" t="str">
        <f t="shared" si="20"/>
        <v>立得点表!3:13</v>
      </c>
      <c r="R145" t="str">
        <f t="shared" si="21"/>
        <v>立得点表!17:27</v>
      </c>
      <c r="S145" t="str">
        <f t="shared" si="22"/>
        <v>上得点表!3:13</v>
      </c>
      <c r="T145" t="str">
        <f t="shared" si="23"/>
        <v>上得点表!17:27</v>
      </c>
      <c r="U145" t="str">
        <f t="shared" si="24"/>
        <v>腕得点表!3:13</v>
      </c>
      <c r="V145" t="str">
        <f t="shared" si="25"/>
        <v>腕得点表!17:27</v>
      </c>
      <c r="W145" t="str">
        <f t="shared" si="26"/>
        <v>往得点表!3:13</v>
      </c>
      <c r="X145" t="str">
        <f t="shared" si="27"/>
        <v>往得点表!17:27</v>
      </c>
      <c r="Y145" t="str">
        <f t="shared" si="28"/>
        <v>五得点表!3:13</v>
      </c>
      <c r="Z145" t="str">
        <f t="shared" si="29"/>
        <v>五得点表!17:27</v>
      </c>
      <c r="AA145" t="b">
        <f>OR(AND('②結果一覧（個票）'!D99&lt;=幼少年,'②結果一覧（個票）'!L99=""),AND('②結果一覧（個票）'!D99&gt;=壮年,'②結果一覧（個票）'!L99=""))</f>
        <v>1</v>
      </c>
    </row>
    <row r="146" spans="15:27">
      <c r="O146">
        <v>97</v>
      </c>
      <c r="P146" t="str">
        <f>IF('②結果一覧（個票）'!D100="","",VLOOKUP('②結果一覧（個票）'!D100,年齢変換表,2))</f>
        <v/>
      </c>
      <c r="Q146" t="str">
        <f t="shared" si="20"/>
        <v>立得点表!3:13</v>
      </c>
      <c r="R146" t="str">
        <f t="shared" si="21"/>
        <v>立得点表!17:27</v>
      </c>
      <c r="S146" t="str">
        <f t="shared" si="22"/>
        <v>上得点表!3:13</v>
      </c>
      <c r="T146" t="str">
        <f t="shared" si="23"/>
        <v>上得点表!17:27</v>
      </c>
      <c r="U146" t="str">
        <f t="shared" si="24"/>
        <v>腕得点表!3:13</v>
      </c>
      <c r="V146" t="str">
        <f t="shared" si="25"/>
        <v>腕得点表!17:27</v>
      </c>
      <c r="W146" t="str">
        <f t="shared" si="26"/>
        <v>往得点表!3:13</v>
      </c>
      <c r="X146" t="str">
        <f t="shared" si="27"/>
        <v>往得点表!17:27</v>
      </c>
      <c r="Y146" t="str">
        <f t="shared" si="28"/>
        <v>五得点表!3:13</v>
      </c>
      <c r="Z146" t="str">
        <f t="shared" si="29"/>
        <v>五得点表!17:27</v>
      </c>
      <c r="AA146" t="b">
        <f>OR(AND('②結果一覧（個票）'!D100&lt;=幼少年,'②結果一覧（個票）'!L100=""),AND('②結果一覧（個票）'!D100&gt;=壮年,'②結果一覧（個票）'!L100=""))</f>
        <v>1</v>
      </c>
    </row>
    <row r="147" spans="15:27">
      <c r="O147">
        <v>98</v>
      </c>
      <c r="P147" t="str">
        <f>IF('②結果一覧（個票）'!D101="","",VLOOKUP('②結果一覧（個票）'!D101,年齢変換表,2))</f>
        <v/>
      </c>
      <c r="Q147" t="str">
        <f t="shared" si="20"/>
        <v>立得点表!3:13</v>
      </c>
      <c r="R147" t="str">
        <f t="shared" si="21"/>
        <v>立得点表!17:27</v>
      </c>
      <c r="S147" t="str">
        <f t="shared" si="22"/>
        <v>上得点表!3:13</v>
      </c>
      <c r="T147" t="str">
        <f t="shared" si="23"/>
        <v>上得点表!17:27</v>
      </c>
      <c r="U147" t="str">
        <f t="shared" si="24"/>
        <v>腕得点表!3:13</v>
      </c>
      <c r="V147" t="str">
        <f t="shared" si="25"/>
        <v>腕得点表!17:27</v>
      </c>
      <c r="W147" t="str">
        <f t="shared" si="26"/>
        <v>往得点表!3:13</v>
      </c>
      <c r="X147" t="str">
        <f t="shared" si="27"/>
        <v>往得点表!17:27</v>
      </c>
      <c r="Y147" t="str">
        <f t="shared" si="28"/>
        <v>五得点表!3:13</v>
      </c>
      <c r="Z147" t="str">
        <f t="shared" si="29"/>
        <v>五得点表!17:27</v>
      </c>
      <c r="AA147" t="b">
        <f>OR(AND('②結果一覧（個票）'!D101&lt;=幼少年,'②結果一覧（個票）'!L101=""),AND('②結果一覧（個票）'!D101&gt;=壮年,'②結果一覧（個票）'!L101=""))</f>
        <v>1</v>
      </c>
    </row>
    <row r="148" spans="15:27">
      <c r="O148">
        <v>99</v>
      </c>
      <c r="P148" t="str">
        <f>IF('②結果一覧（個票）'!D102="","",VLOOKUP('②結果一覧（個票）'!D102,年齢変換表,2))</f>
        <v/>
      </c>
      <c r="Q148" t="str">
        <f t="shared" si="20"/>
        <v>立得点表!3:13</v>
      </c>
      <c r="R148" t="str">
        <f t="shared" si="21"/>
        <v>立得点表!17:27</v>
      </c>
      <c r="S148" t="str">
        <f t="shared" si="22"/>
        <v>上得点表!3:13</v>
      </c>
      <c r="T148" t="str">
        <f t="shared" si="23"/>
        <v>上得点表!17:27</v>
      </c>
      <c r="U148" t="str">
        <f t="shared" si="24"/>
        <v>腕得点表!3:13</v>
      </c>
      <c r="V148" t="str">
        <f t="shared" si="25"/>
        <v>腕得点表!17:27</v>
      </c>
      <c r="W148" t="str">
        <f t="shared" si="26"/>
        <v>往得点表!3:13</v>
      </c>
      <c r="X148" t="str">
        <f t="shared" si="27"/>
        <v>往得点表!17:27</v>
      </c>
      <c r="Y148" t="str">
        <f t="shared" si="28"/>
        <v>五得点表!3:13</v>
      </c>
      <c r="Z148" t="str">
        <f t="shared" si="29"/>
        <v>五得点表!17:27</v>
      </c>
      <c r="AA148" t="b">
        <f>OR(AND('②結果一覧（個票）'!D102&lt;=幼少年,'②結果一覧（個票）'!L102=""),AND('②結果一覧（個票）'!D102&gt;=壮年,'②結果一覧（個票）'!L102=""))</f>
        <v>1</v>
      </c>
    </row>
    <row r="149" spans="15:27">
      <c r="O149">
        <v>100</v>
      </c>
      <c r="P149" t="str">
        <f>IF('②結果一覧（個票）'!D103="","",VLOOKUP('②結果一覧（個票）'!D103,年齢変換表,2))</f>
        <v/>
      </c>
      <c r="Q149" t="str">
        <f t="shared" si="20"/>
        <v>立得点表!3:13</v>
      </c>
      <c r="R149" t="str">
        <f t="shared" si="21"/>
        <v>立得点表!17:27</v>
      </c>
      <c r="S149" t="str">
        <f t="shared" si="22"/>
        <v>上得点表!3:13</v>
      </c>
      <c r="T149" t="str">
        <f t="shared" si="23"/>
        <v>上得点表!17:27</v>
      </c>
      <c r="U149" t="str">
        <f t="shared" si="24"/>
        <v>腕得点表!3:13</v>
      </c>
      <c r="V149" t="str">
        <f t="shared" si="25"/>
        <v>腕得点表!17:27</v>
      </c>
      <c r="W149" t="str">
        <f t="shared" si="26"/>
        <v>往得点表!3:13</v>
      </c>
      <c r="X149" t="str">
        <f t="shared" si="27"/>
        <v>往得点表!17:27</v>
      </c>
      <c r="Y149" t="str">
        <f t="shared" si="28"/>
        <v>五得点表!3:13</v>
      </c>
      <c r="Z149" t="str">
        <f t="shared" si="29"/>
        <v>五得点表!17:27</v>
      </c>
      <c r="AA149" t="b">
        <f>OR(AND('②結果一覧（個票）'!D103&lt;=幼少年,'②結果一覧（個票）'!L103=""),AND('②結果一覧（個票）'!D103&gt;=壮年,'②結果一覧（個票）'!L103=""))</f>
        <v>1</v>
      </c>
    </row>
  </sheetData>
  <sheetProtection sheet="1" objects="1" scenarios="1"/>
  <phoneticPr fontId="1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workbookViewId="0">
      <selection activeCell="D6" sqref="D6"/>
    </sheetView>
  </sheetViews>
  <sheetFormatPr defaultColWidth="11.140625" defaultRowHeight="12"/>
  <cols>
    <col min="1" max="25" width="4.7109375" customWidth="1"/>
    <col min="26" max="92" width="5.5703125" customWidth="1"/>
    <col min="93" max="114" width="5.28515625" customWidth="1"/>
  </cols>
  <sheetData>
    <row r="1" spans="1:25">
      <c r="A1" t="s">
        <v>31</v>
      </c>
      <c r="M1">
        <f ca="1">CELL("col",M2)</f>
        <v>13</v>
      </c>
      <c r="N1">
        <f>COLUMN(M2)</f>
        <v>13</v>
      </c>
    </row>
    <row r="2" spans="1:25">
      <c r="A2">
        <v>6</v>
      </c>
      <c r="B2">
        <v>7</v>
      </c>
      <c r="C2">
        <v>8</v>
      </c>
      <c r="D2">
        <v>9</v>
      </c>
      <c r="E2">
        <v>10</v>
      </c>
      <c r="F2">
        <v>11</v>
      </c>
      <c r="G2">
        <v>12</v>
      </c>
      <c r="H2">
        <v>13</v>
      </c>
      <c r="I2">
        <v>14</v>
      </c>
      <c r="J2">
        <v>15</v>
      </c>
      <c r="K2">
        <v>16</v>
      </c>
      <c r="L2">
        <v>17</v>
      </c>
      <c r="M2">
        <v>18</v>
      </c>
      <c r="N2">
        <v>19</v>
      </c>
      <c r="O2">
        <v>20</v>
      </c>
      <c r="P2">
        <v>25</v>
      </c>
      <c r="Q2">
        <v>30</v>
      </c>
      <c r="R2">
        <v>35</v>
      </c>
      <c r="S2">
        <v>40</v>
      </c>
      <c r="T2">
        <v>45</v>
      </c>
      <c r="U2">
        <v>50</v>
      </c>
      <c r="V2">
        <v>55</v>
      </c>
      <c r="W2">
        <v>60</v>
      </c>
      <c r="X2">
        <v>65</v>
      </c>
      <c r="Y2" t="s">
        <v>24</v>
      </c>
    </row>
    <row r="3" spans="1:25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</row>
    <row r="4" spans="1:25">
      <c r="A4">
        <v>86</v>
      </c>
      <c r="B4">
        <v>107</v>
      </c>
      <c r="C4">
        <v>118</v>
      </c>
      <c r="D4">
        <v>130</v>
      </c>
      <c r="E4">
        <v>138</v>
      </c>
      <c r="F4">
        <v>146</v>
      </c>
      <c r="G4">
        <v>154</v>
      </c>
      <c r="H4">
        <v>169</v>
      </c>
      <c r="I4">
        <v>176</v>
      </c>
      <c r="J4">
        <v>196</v>
      </c>
      <c r="K4">
        <v>200</v>
      </c>
      <c r="L4">
        <v>209</v>
      </c>
      <c r="M4">
        <v>208</v>
      </c>
      <c r="N4">
        <v>207</v>
      </c>
      <c r="O4">
        <v>204</v>
      </c>
      <c r="P4">
        <v>198</v>
      </c>
      <c r="Q4">
        <v>192</v>
      </c>
      <c r="R4">
        <v>185</v>
      </c>
      <c r="S4">
        <v>172</v>
      </c>
      <c r="T4">
        <v>158</v>
      </c>
      <c r="U4">
        <v>148</v>
      </c>
      <c r="V4">
        <v>129</v>
      </c>
      <c r="W4">
        <v>113</v>
      </c>
      <c r="X4">
        <v>105</v>
      </c>
      <c r="Y4">
        <v>1</v>
      </c>
    </row>
    <row r="5" spans="1:25">
      <c r="A5">
        <v>93</v>
      </c>
      <c r="B5">
        <v>114</v>
      </c>
      <c r="C5">
        <v>125</v>
      </c>
      <c r="D5">
        <v>136</v>
      </c>
      <c r="E5">
        <v>145</v>
      </c>
      <c r="F5">
        <v>153</v>
      </c>
      <c r="G5">
        <v>162</v>
      </c>
      <c r="H5">
        <v>177</v>
      </c>
      <c r="I5">
        <v>185</v>
      </c>
      <c r="J5">
        <v>204</v>
      </c>
      <c r="K5">
        <v>208</v>
      </c>
      <c r="L5">
        <v>216</v>
      </c>
      <c r="M5">
        <v>214</v>
      </c>
      <c r="N5">
        <v>213</v>
      </c>
      <c r="O5">
        <v>210</v>
      </c>
      <c r="P5">
        <v>202</v>
      </c>
      <c r="Q5">
        <v>197</v>
      </c>
      <c r="R5">
        <v>190</v>
      </c>
      <c r="S5">
        <v>182</v>
      </c>
      <c r="T5">
        <v>167</v>
      </c>
      <c r="U5">
        <v>158</v>
      </c>
      <c r="V5">
        <v>140</v>
      </c>
      <c r="W5">
        <v>124</v>
      </c>
      <c r="X5">
        <v>116</v>
      </c>
      <c r="Y5">
        <v>2</v>
      </c>
    </row>
    <row r="6" spans="1:25">
      <c r="A6">
        <v>101</v>
      </c>
      <c r="B6">
        <v>121</v>
      </c>
      <c r="C6">
        <v>132</v>
      </c>
      <c r="D6">
        <v>143</v>
      </c>
      <c r="E6">
        <v>151</v>
      </c>
      <c r="F6">
        <v>160</v>
      </c>
      <c r="G6">
        <v>169</v>
      </c>
      <c r="H6">
        <v>185</v>
      </c>
      <c r="I6">
        <v>194</v>
      </c>
      <c r="J6">
        <v>211</v>
      </c>
      <c r="K6">
        <v>216</v>
      </c>
      <c r="L6">
        <v>223</v>
      </c>
      <c r="M6">
        <v>221</v>
      </c>
      <c r="N6">
        <v>220</v>
      </c>
      <c r="O6">
        <v>217</v>
      </c>
      <c r="P6">
        <v>209</v>
      </c>
      <c r="Q6">
        <v>202</v>
      </c>
      <c r="R6">
        <v>197</v>
      </c>
      <c r="S6">
        <v>190</v>
      </c>
      <c r="T6">
        <v>177</v>
      </c>
      <c r="U6">
        <v>168</v>
      </c>
      <c r="V6">
        <v>152</v>
      </c>
      <c r="W6">
        <v>134</v>
      </c>
      <c r="X6">
        <v>127</v>
      </c>
      <c r="Y6">
        <v>3</v>
      </c>
    </row>
    <row r="7" spans="1:25">
      <c r="A7">
        <v>108</v>
      </c>
      <c r="B7">
        <v>128</v>
      </c>
      <c r="C7">
        <v>139</v>
      </c>
      <c r="D7">
        <v>149</v>
      </c>
      <c r="E7">
        <v>158</v>
      </c>
      <c r="F7">
        <v>167</v>
      </c>
      <c r="G7">
        <v>177</v>
      </c>
      <c r="H7">
        <v>194</v>
      </c>
      <c r="I7">
        <v>203</v>
      </c>
      <c r="J7">
        <v>219</v>
      </c>
      <c r="K7">
        <v>223</v>
      </c>
      <c r="L7">
        <v>231</v>
      </c>
      <c r="M7">
        <v>228</v>
      </c>
      <c r="N7">
        <v>227</v>
      </c>
      <c r="O7">
        <v>224</v>
      </c>
      <c r="P7">
        <v>216</v>
      </c>
      <c r="Q7">
        <v>210</v>
      </c>
      <c r="R7">
        <v>205</v>
      </c>
      <c r="S7">
        <v>198</v>
      </c>
      <c r="T7">
        <v>186</v>
      </c>
      <c r="U7">
        <v>178</v>
      </c>
      <c r="V7">
        <v>164</v>
      </c>
      <c r="W7">
        <v>145</v>
      </c>
      <c r="X7">
        <v>137</v>
      </c>
      <c r="Y7">
        <v>4</v>
      </c>
    </row>
    <row r="8" spans="1:25">
      <c r="A8">
        <v>116</v>
      </c>
      <c r="B8">
        <v>136</v>
      </c>
      <c r="C8">
        <v>146</v>
      </c>
      <c r="D8">
        <v>156</v>
      </c>
      <c r="E8">
        <v>164</v>
      </c>
      <c r="F8">
        <v>174</v>
      </c>
      <c r="G8">
        <v>184</v>
      </c>
      <c r="H8">
        <v>202</v>
      </c>
      <c r="I8">
        <v>212</v>
      </c>
      <c r="J8">
        <v>226</v>
      </c>
      <c r="K8">
        <v>231</v>
      </c>
      <c r="L8">
        <v>233</v>
      </c>
      <c r="M8">
        <v>235</v>
      </c>
      <c r="N8">
        <v>234</v>
      </c>
      <c r="O8">
        <v>230</v>
      </c>
      <c r="P8">
        <v>221</v>
      </c>
      <c r="Q8">
        <v>214</v>
      </c>
      <c r="R8">
        <v>209</v>
      </c>
      <c r="S8">
        <v>203</v>
      </c>
      <c r="T8">
        <v>196</v>
      </c>
      <c r="U8">
        <v>188</v>
      </c>
      <c r="V8">
        <v>175</v>
      </c>
      <c r="W8">
        <v>156</v>
      </c>
      <c r="X8">
        <v>178</v>
      </c>
      <c r="Y8">
        <v>5</v>
      </c>
    </row>
    <row r="9" spans="1:25">
      <c r="A9">
        <v>123</v>
      </c>
      <c r="B9">
        <v>143</v>
      </c>
      <c r="C9">
        <v>152</v>
      </c>
      <c r="D9">
        <v>163</v>
      </c>
      <c r="E9">
        <v>171</v>
      </c>
      <c r="F9">
        <v>181</v>
      </c>
      <c r="G9">
        <v>192</v>
      </c>
      <c r="H9">
        <v>210</v>
      </c>
      <c r="I9">
        <v>221</v>
      </c>
      <c r="J9">
        <v>234</v>
      </c>
      <c r="K9">
        <v>239</v>
      </c>
      <c r="L9">
        <v>245</v>
      </c>
      <c r="M9">
        <v>242</v>
      </c>
      <c r="N9">
        <v>241</v>
      </c>
      <c r="O9">
        <v>238</v>
      </c>
      <c r="P9">
        <v>234</v>
      </c>
      <c r="Q9">
        <v>225</v>
      </c>
      <c r="R9">
        <v>220</v>
      </c>
      <c r="S9">
        <v>213</v>
      </c>
      <c r="T9">
        <v>206</v>
      </c>
      <c r="U9">
        <v>198</v>
      </c>
      <c r="V9">
        <v>187</v>
      </c>
      <c r="W9">
        <v>167</v>
      </c>
      <c r="X9">
        <v>159</v>
      </c>
      <c r="Y9">
        <v>6</v>
      </c>
    </row>
    <row r="10" spans="1:25">
      <c r="A10">
        <v>131</v>
      </c>
      <c r="B10">
        <v>150</v>
      </c>
      <c r="C10">
        <v>159</v>
      </c>
      <c r="D10">
        <v>169</v>
      </c>
      <c r="E10">
        <v>177</v>
      </c>
      <c r="F10">
        <v>188</v>
      </c>
      <c r="G10">
        <v>199</v>
      </c>
      <c r="H10">
        <v>218</v>
      </c>
      <c r="I10">
        <v>230</v>
      </c>
      <c r="J10">
        <v>241</v>
      </c>
      <c r="K10">
        <v>246</v>
      </c>
      <c r="L10">
        <v>252</v>
      </c>
      <c r="M10">
        <v>249</v>
      </c>
      <c r="N10">
        <v>248</v>
      </c>
      <c r="O10">
        <v>245</v>
      </c>
      <c r="P10">
        <v>242</v>
      </c>
      <c r="Q10">
        <v>237</v>
      </c>
      <c r="R10">
        <v>231</v>
      </c>
      <c r="S10">
        <v>223</v>
      </c>
      <c r="T10">
        <v>215</v>
      </c>
      <c r="U10">
        <v>208</v>
      </c>
      <c r="V10">
        <v>198</v>
      </c>
      <c r="W10">
        <v>178</v>
      </c>
      <c r="X10">
        <v>170</v>
      </c>
      <c r="Y10">
        <v>7</v>
      </c>
    </row>
    <row r="11" spans="1:25">
      <c r="A11">
        <v>138</v>
      </c>
      <c r="B11">
        <v>157</v>
      </c>
      <c r="C11">
        <v>166</v>
      </c>
      <c r="D11">
        <v>176</v>
      </c>
      <c r="E11">
        <v>184</v>
      </c>
      <c r="F11">
        <v>195</v>
      </c>
      <c r="G11">
        <v>207</v>
      </c>
      <c r="H11">
        <v>226</v>
      </c>
      <c r="I11">
        <v>240</v>
      </c>
      <c r="J11">
        <v>249</v>
      </c>
      <c r="K11">
        <v>254</v>
      </c>
      <c r="L11">
        <v>260</v>
      </c>
      <c r="M11">
        <v>256</v>
      </c>
      <c r="N11">
        <v>255</v>
      </c>
      <c r="O11">
        <v>252</v>
      </c>
      <c r="P11">
        <v>250</v>
      </c>
      <c r="Q11">
        <v>247</v>
      </c>
      <c r="R11">
        <v>242</v>
      </c>
      <c r="S11">
        <v>233</v>
      </c>
      <c r="T11">
        <v>225</v>
      </c>
      <c r="U11">
        <v>218</v>
      </c>
      <c r="V11">
        <v>210</v>
      </c>
      <c r="W11">
        <v>189</v>
      </c>
      <c r="X11">
        <v>181</v>
      </c>
      <c r="Y11">
        <v>8</v>
      </c>
    </row>
    <row r="12" spans="1:25">
      <c r="A12">
        <v>146</v>
      </c>
      <c r="B12">
        <v>165</v>
      </c>
      <c r="C12">
        <v>173</v>
      </c>
      <c r="D12">
        <v>182</v>
      </c>
      <c r="E12">
        <v>190</v>
      </c>
      <c r="F12">
        <v>202</v>
      </c>
      <c r="G12">
        <v>214</v>
      </c>
      <c r="H12">
        <v>234</v>
      </c>
      <c r="I12">
        <v>249</v>
      </c>
      <c r="J12">
        <v>256</v>
      </c>
      <c r="K12">
        <v>262</v>
      </c>
      <c r="L12">
        <v>267</v>
      </c>
      <c r="M12">
        <v>262</v>
      </c>
      <c r="N12">
        <v>261</v>
      </c>
      <c r="O12">
        <v>258</v>
      </c>
      <c r="P12">
        <v>255</v>
      </c>
      <c r="Q12">
        <v>252</v>
      </c>
      <c r="R12">
        <v>251</v>
      </c>
      <c r="S12">
        <v>243</v>
      </c>
      <c r="T12">
        <v>234</v>
      </c>
      <c r="U12">
        <v>228</v>
      </c>
      <c r="V12">
        <v>222</v>
      </c>
      <c r="W12">
        <v>199</v>
      </c>
      <c r="X12">
        <v>191</v>
      </c>
      <c r="Y12">
        <v>9</v>
      </c>
    </row>
    <row r="13" spans="1:25">
      <c r="A13">
        <v>153</v>
      </c>
      <c r="B13">
        <v>172</v>
      </c>
      <c r="C13">
        <v>180</v>
      </c>
      <c r="D13">
        <v>189</v>
      </c>
      <c r="E13">
        <v>197</v>
      </c>
      <c r="F13">
        <v>209</v>
      </c>
      <c r="G13">
        <v>222</v>
      </c>
      <c r="H13">
        <v>242</v>
      </c>
      <c r="I13">
        <v>258</v>
      </c>
      <c r="J13">
        <v>264</v>
      </c>
      <c r="K13">
        <v>270</v>
      </c>
      <c r="L13">
        <v>274</v>
      </c>
      <c r="M13">
        <v>269</v>
      </c>
      <c r="N13">
        <v>268</v>
      </c>
      <c r="O13">
        <v>265</v>
      </c>
      <c r="P13">
        <v>262</v>
      </c>
      <c r="Q13">
        <v>259</v>
      </c>
      <c r="R13">
        <v>257</v>
      </c>
      <c r="S13">
        <v>253</v>
      </c>
      <c r="T13">
        <v>244</v>
      </c>
      <c r="U13">
        <v>238</v>
      </c>
      <c r="V13">
        <v>231</v>
      </c>
      <c r="W13">
        <v>210</v>
      </c>
      <c r="X13">
        <v>202</v>
      </c>
      <c r="Y13">
        <v>10</v>
      </c>
    </row>
    <row r="15" spans="1:25">
      <c r="A15" t="s">
        <v>32</v>
      </c>
    </row>
    <row r="16" spans="1:25">
      <c r="A16">
        <v>6</v>
      </c>
      <c r="B16">
        <v>7</v>
      </c>
      <c r="C16">
        <v>8</v>
      </c>
      <c r="D16">
        <v>9</v>
      </c>
      <c r="E16">
        <v>10</v>
      </c>
      <c r="F16">
        <v>11</v>
      </c>
      <c r="G16">
        <v>12</v>
      </c>
      <c r="H16">
        <v>13</v>
      </c>
      <c r="I16">
        <v>14</v>
      </c>
      <c r="J16">
        <v>15</v>
      </c>
      <c r="K16">
        <v>16</v>
      </c>
      <c r="L16">
        <v>17</v>
      </c>
      <c r="M16">
        <v>18</v>
      </c>
      <c r="N16">
        <v>19</v>
      </c>
      <c r="O16">
        <v>20</v>
      </c>
      <c r="P16">
        <v>25</v>
      </c>
      <c r="Q16">
        <v>30</v>
      </c>
      <c r="R16">
        <v>35</v>
      </c>
      <c r="S16">
        <v>40</v>
      </c>
      <c r="T16">
        <v>45</v>
      </c>
      <c r="U16">
        <v>50</v>
      </c>
      <c r="V16">
        <v>55</v>
      </c>
      <c r="W16">
        <v>60</v>
      </c>
      <c r="X16">
        <v>65</v>
      </c>
      <c r="Y16" t="s">
        <v>24</v>
      </c>
    </row>
    <row r="17" spans="1:25">
      <c r="A17">
        <v>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>
      <c r="A18">
        <v>79</v>
      </c>
      <c r="B18">
        <v>90</v>
      </c>
      <c r="C18">
        <v>105</v>
      </c>
      <c r="D18">
        <v>118</v>
      </c>
      <c r="E18">
        <v>128</v>
      </c>
      <c r="F18">
        <v>132</v>
      </c>
      <c r="G18">
        <v>144</v>
      </c>
      <c r="H18">
        <v>147</v>
      </c>
      <c r="I18">
        <v>152</v>
      </c>
      <c r="J18">
        <v>158</v>
      </c>
      <c r="K18">
        <v>161</v>
      </c>
      <c r="L18">
        <v>156</v>
      </c>
      <c r="M18">
        <v>153</v>
      </c>
      <c r="N18">
        <v>150</v>
      </c>
      <c r="O18">
        <v>139</v>
      </c>
      <c r="P18">
        <v>138</v>
      </c>
      <c r="Q18">
        <v>135</v>
      </c>
      <c r="R18">
        <v>129</v>
      </c>
      <c r="S18">
        <v>121</v>
      </c>
      <c r="T18">
        <v>115</v>
      </c>
      <c r="U18">
        <v>104</v>
      </c>
      <c r="V18">
        <v>82</v>
      </c>
      <c r="W18">
        <v>77</v>
      </c>
      <c r="X18">
        <v>64</v>
      </c>
      <c r="Y18">
        <v>1</v>
      </c>
    </row>
    <row r="19" spans="1:25">
      <c r="A19">
        <v>86</v>
      </c>
      <c r="B19">
        <v>98</v>
      </c>
      <c r="C19">
        <v>112</v>
      </c>
      <c r="D19">
        <v>125</v>
      </c>
      <c r="E19">
        <v>135</v>
      </c>
      <c r="F19">
        <v>140</v>
      </c>
      <c r="G19">
        <v>151</v>
      </c>
      <c r="H19">
        <v>154</v>
      </c>
      <c r="I19">
        <v>159</v>
      </c>
      <c r="J19">
        <v>164</v>
      </c>
      <c r="K19">
        <v>167</v>
      </c>
      <c r="L19">
        <v>162</v>
      </c>
      <c r="M19">
        <v>160</v>
      </c>
      <c r="N19">
        <v>158</v>
      </c>
      <c r="O19">
        <v>148</v>
      </c>
      <c r="P19">
        <v>147</v>
      </c>
      <c r="Q19">
        <v>142</v>
      </c>
      <c r="R19">
        <v>137</v>
      </c>
      <c r="S19">
        <v>129</v>
      </c>
      <c r="T19">
        <v>123</v>
      </c>
      <c r="U19">
        <v>113</v>
      </c>
      <c r="V19">
        <v>91</v>
      </c>
      <c r="W19">
        <v>86</v>
      </c>
      <c r="X19">
        <v>73</v>
      </c>
      <c r="Y19">
        <v>2</v>
      </c>
    </row>
    <row r="20" spans="1:25">
      <c r="A20">
        <v>92</v>
      </c>
      <c r="B20">
        <v>106</v>
      </c>
      <c r="C20">
        <v>120</v>
      </c>
      <c r="D20">
        <v>132</v>
      </c>
      <c r="E20">
        <v>142</v>
      </c>
      <c r="F20">
        <v>148</v>
      </c>
      <c r="G20">
        <v>158</v>
      </c>
      <c r="H20">
        <v>161</v>
      </c>
      <c r="I20">
        <v>166</v>
      </c>
      <c r="J20">
        <v>171</v>
      </c>
      <c r="K20">
        <v>174</v>
      </c>
      <c r="L20">
        <v>169</v>
      </c>
      <c r="M20">
        <v>167</v>
      </c>
      <c r="N20">
        <v>166</v>
      </c>
      <c r="O20">
        <v>157</v>
      </c>
      <c r="P20">
        <v>156</v>
      </c>
      <c r="Q20">
        <v>150</v>
      </c>
      <c r="R20">
        <v>144</v>
      </c>
      <c r="S20">
        <v>137</v>
      </c>
      <c r="T20">
        <v>131</v>
      </c>
      <c r="U20">
        <v>121</v>
      </c>
      <c r="V20">
        <v>101</v>
      </c>
      <c r="W20">
        <v>94</v>
      </c>
      <c r="X20">
        <v>83</v>
      </c>
      <c r="Y20">
        <v>3</v>
      </c>
    </row>
    <row r="21" spans="1:25">
      <c r="A21">
        <v>99</v>
      </c>
      <c r="B21">
        <v>114</v>
      </c>
      <c r="C21">
        <v>127</v>
      </c>
      <c r="D21">
        <v>139</v>
      </c>
      <c r="E21">
        <v>149</v>
      </c>
      <c r="F21">
        <v>155</v>
      </c>
      <c r="G21">
        <v>165</v>
      </c>
      <c r="H21">
        <v>168</v>
      </c>
      <c r="I21">
        <v>173</v>
      </c>
      <c r="J21">
        <v>178</v>
      </c>
      <c r="K21">
        <v>181</v>
      </c>
      <c r="L21">
        <v>176</v>
      </c>
      <c r="M21">
        <v>175</v>
      </c>
      <c r="N21">
        <v>174</v>
      </c>
      <c r="O21">
        <v>166</v>
      </c>
      <c r="P21">
        <v>165</v>
      </c>
      <c r="Q21">
        <v>157</v>
      </c>
      <c r="R21">
        <v>152</v>
      </c>
      <c r="S21">
        <v>146</v>
      </c>
      <c r="T21">
        <v>139</v>
      </c>
      <c r="U21">
        <v>130</v>
      </c>
      <c r="V21">
        <v>111</v>
      </c>
      <c r="W21">
        <v>102</v>
      </c>
      <c r="X21">
        <v>92</v>
      </c>
      <c r="Y21">
        <v>4</v>
      </c>
    </row>
    <row r="22" spans="1:25">
      <c r="A22">
        <v>105</v>
      </c>
      <c r="B22">
        <v>121</v>
      </c>
      <c r="C22">
        <v>135</v>
      </c>
      <c r="D22">
        <v>146</v>
      </c>
      <c r="E22">
        <v>156</v>
      </c>
      <c r="F22">
        <v>163</v>
      </c>
      <c r="G22">
        <v>172</v>
      </c>
      <c r="H22">
        <v>175</v>
      </c>
      <c r="I22">
        <v>180</v>
      </c>
      <c r="J22">
        <v>185</v>
      </c>
      <c r="K22">
        <v>188</v>
      </c>
      <c r="L22">
        <v>184</v>
      </c>
      <c r="M22">
        <v>183</v>
      </c>
      <c r="N22">
        <v>182</v>
      </c>
      <c r="O22">
        <v>175</v>
      </c>
      <c r="P22">
        <v>174</v>
      </c>
      <c r="Q22">
        <v>164</v>
      </c>
      <c r="R22">
        <v>160</v>
      </c>
      <c r="S22">
        <v>154</v>
      </c>
      <c r="T22">
        <v>147</v>
      </c>
      <c r="U22">
        <v>138</v>
      </c>
      <c r="V22">
        <v>121</v>
      </c>
      <c r="W22">
        <v>110</v>
      </c>
      <c r="X22">
        <v>101</v>
      </c>
      <c r="Y22">
        <v>5</v>
      </c>
    </row>
    <row r="23" spans="1:25">
      <c r="A23">
        <v>112</v>
      </c>
      <c r="B23">
        <v>129</v>
      </c>
      <c r="C23">
        <v>142</v>
      </c>
      <c r="D23">
        <v>153</v>
      </c>
      <c r="E23">
        <v>163</v>
      </c>
      <c r="F23">
        <v>171</v>
      </c>
      <c r="G23">
        <v>179</v>
      </c>
      <c r="H23">
        <v>183</v>
      </c>
      <c r="I23">
        <v>189</v>
      </c>
      <c r="J23">
        <v>194</v>
      </c>
      <c r="K23">
        <v>197</v>
      </c>
      <c r="L23">
        <v>192</v>
      </c>
      <c r="M23">
        <v>191</v>
      </c>
      <c r="N23">
        <v>190</v>
      </c>
      <c r="O23">
        <v>183</v>
      </c>
      <c r="P23">
        <v>182</v>
      </c>
      <c r="Q23">
        <v>172</v>
      </c>
      <c r="R23">
        <v>168</v>
      </c>
      <c r="S23">
        <v>162</v>
      </c>
      <c r="T23">
        <v>155</v>
      </c>
      <c r="U23">
        <v>146</v>
      </c>
      <c r="V23">
        <v>131</v>
      </c>
      <c r="W23">
        <v>118</v>
      </c>
      <c r="X23">
        <v>110</v>
      </c>
      <c r="Y23">
        <v>6</v>
      </c>
    </row>
    <row r="24" spans="1:25">
      <c r="A24">
        <v>118</v>
      </c>
      <c r="B24">
        <v>137</v>
      </c>
      <c r="C24">
        <v>150</v>
      </c>
      <c r="D24">
        <v>160</v>
      </c>
      <c r="E24">
        <v>170</v>
      </c>
      <c r="F24">
        <v>178</v>
      </c>
      <c r="G24">
        <v>186</v>
      </c>
      <c r="H24">
        <v>191</v>
      </c>
      <c r="I24">
        <v>197</v>
      </c>
      <c r="J24">
        <v>202</v>
      </c>
      <c r="K24">
        <v>205</v>
      </c>
      <c r="L24">
        <v>202</v>
      </c>
      <c r="M24">
        <v>200</v>
      </c>
      <c r="N24">
        <v>198</v>
      </c>
      <c r="O24">
        <v>192</v>
      </c>
      <c r="P24">
        <v>191</v>
      </c>
      <c r="Q24">
        <v>179</v>
      </c>
      <c r="R24">
        <v>176</v>
      </c>
      <c r="S24">
        <v>170</v>
      </c>
      <c r="T24">
        <v>163</v>
      </c>
      <c r="U24">
        <v>155</v>
      </c>
      <c r="V24">
        <v>141</v>
      </c>
      <c r="W24">
        <v>126</v>
      </c>
      <c r="X24">
        <v>119</v>
      </c>
      <c r="Y24">
        <v>7</v>
      </c>
    </row>
    <row r="25" spans="1:25">
      <c r="A25">
        <v>125</v>
      </c>
      <c r="B25">
        <v>145</v>
      </c>
      <c r="C25">
        <v>157</v>
      </c>
      <c r="D25">
        <v>167</v>
      </c>
      <c r="E25">
        <v>177</v>
      </c>
      <c r="F25">
        <v>186</v>
      </c>
      <c r="G25">
        <v>193</v>
      </c>
      <c r="H25">
        <v>199</v>
      </c>
      <c r="I25">
        <v>206</v>
      </c>
      <c r="J25">
        <v>211</v>
      </c>
      <c r="K25">
        <v>214</v>
      </c>
      <c r="L25">
        <v>210</v>
      </c>
      <c r="M25">
        <v>208</v>
      </c>
      <c r="N25">
        <v>206</v>
      </c>
      <c r="O25">
        <v>201</v>
      </c>
      <c r="P25">
        <v>200</v>
      </c>
      <c r="Q25">
        <v>186</v>
      </c>
      <c r="R25">
        <v>184</v>
      </c>
      <c r="S25">
        <v>179</v>
      </c>
      <c r="T25">
        <v>171</v>
      </c>
      <c r="U25">
        <v>163</v>
      </c>
      <c r="V25">
        <v>151</v>
      </c>
      <c r="W25">
        <v>134</v>
      </c>
      <c r="X25">
        <v>129</v>
      </c>
      <c r="Y25">
        <v>8</v>
      </c>
    </row>
    <row r="26" spans="1:25">
      <c r="A26">
        <v>130</v>
      </c>
      <c r="B26">
        <v>152</v>
      </c>
      <c r="C26">
        <v>165</v>
      </c>
      <c r="D26">
        <v>174</v>
      </c>
      <c r="E26">
        <v>184</v>
      </c>
      <c r="F26">
        <v>194</v>
      </c>
      <c r="G26">
        <v>201</v>
      </c>
      <c r="H26">
        <v>206</v>
      </c>
      <c r="I26">
        <v>215</v>
      </c>
      <c r="J26">
        <v>220</v>
      </c>
      <c r="K26">
        <v>223</v>
      </c>
      <c r="L26">
        <v>218</v>
      </c>
      <c r="M26">
        <v>216</v>
      </c>
      <c r="N26">
        <v>214</v>
      </c>
      <c r="O26">
        <v>210</v>
      </c>
      <c r="P26">
        <v>209</v>
      </c>
      <c r="Q26">
        <v>194</v>
      </c>
      <c r="R26">
        <v>191</v>
      </c>
      <c r="S26">
        <v>187</v>
      </c>
      <c r="T26">
        <v>180</v>
      </c>
      <c r="U26">
        <v>172</v>
      </c>
      <c r="V26">
        <v>161</v>
      </c>
      <c r="W26">
        <v>143</v>
      </c>
      <c r="X26">
        <v>138</v>
      </c>
      <c r="Y26">
        <v>9</v>
      </c>
    </row>
    <row r="27" spans="1:25">
      <c r="A27">
        <v>138</v>
      </c>
      <c r="B27">
        <v>160</v>
      </c>
      <c r="C27">
        <v>173</v>
      </c>
      <c r="D27">
        <v>181</v>
      </c>
      <c r="E27">
        <v>192</v>
      </c>
      <c r="F27">
        <v>201</v>
      </c>
      <c r="G27">
        <v>208</v>
      </c>
      <c r="H27">
        <v>214</v>
      </c>
      <c r="I27">
        <v>223</v>
      </c>
      <c r="J27">
        <v>228</v>
      </c>
      <c r="K27">
        <v>231</v>
      </c>
      <c r="L27">
        <v>226</v>
      </c>
      <c r="M27">
        <v>224</v>
      </c>
      <c r="N27">
        <v>222</v>
      </c>
      <c r="O27">
        <v>219</v>
      </c>
      <c r="P27">
        <v>215</v>
      </c>
      <c r="Q27">
        <v>204</v>
      </c>
      <c r="R27">
        <v>199</v>
      </c>
      <c r="S27">
        <v>195</v>
      </c>
      <c r="T27">
        <v>188</v>
      </c>
      <c r="U27">
        <v>180</v>
      </c>
      <c r="V27">
        <v>171</v>
      </c>
      <c r="W27">
        <v>151</v>
      </c>
      <c r="X27">
        <v>147</v>
      </c>
      <c r="Y27">
        <v>10</v>
      </c>
    </row>
  </sheetData>
  <sheetProtection sheet="1" objects="1" scenarios="1"/>
  <phoneticPr fontId="1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workbookViewId="0">
      <selection activeCell="L23" sqref="L23"/>
    </sheetView>
  </sheetViews>
  <sheetFormatPr defaultColWidth="10.7109375" defaultRowHeight="12"/>
  <cols>
    <col min="1" max="25" width="4.7109375" customWidth="1"/>
  </cols>
  <sheetData>
    <row r="1" spans="1:25">
      <c r="A1" t="s">
        <v>31</v>
      </c>
    </row>
    <row r="2" spans="1:25">
      <c r="A2">
        <v>6</v>
      </c>
      <c r="B2">
        <v>7</v>
      </c>
      <c r="C2">
        <v>8</v>
      </c>
      <c r="D2">
        <v>9</v>
      </c>
      <c r="E2">
        <v>10</v>
      </c>
      <c r="F2">
        <v>11</v>
      </c>
      <c r="G2">
        <v>12</v>
      </c>
      <c r="H2">
        <v>13</v>
      </c>
      <c r="I2">
        <v>14</v>
      </c>
      <c r="J2">
        <v>15</v>
      </c>
      <c r="K2">
        <v>16</v>
      </c>
      <c r="L2">
        <v>17</v>
      </c>
      <c r="M2">
        <v>18</v>
      </c>
      <c r="N2">
        <v>19</v>
      </c>
      <c r="O2">
        <v>20</v>
      </c>
      <c r="P2">
        <v>25</v>
      </c>
      <c r="Q2">
        <v>30</v>
      </c>
      <c r="R2">
        <v>35</v>
      </c>
      <c r="S2">
        <v>40</v>
      </c>
      <c r="T2">
        <v>45</v>
      </c>
      <c r="U2">
        <v>50</v>
      </c>
      <c r="V2">
        <v>55</v>
      </c>
      <c r="W2">
        <v>60</v>
      </c>
      <c r="X2">
        <v>65</v>
      </c>
      <c r="Y2" t="s">
        <v>24</v>
      </c>
    </row>
    <row r="3" spans="1:25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</row>
    <row r="4" spans="1:25">
      <c r="A4">
        <v>2</v>
      </c>
      <c r="B4">
        <v>3</v>
      </c>
      <c r="C4">
        <v>4</v>
      </c>
      <c r="D4">
        <v>6</v>
      </c>
      <c r="E4">
        <v>7</v>
      </c>
      <c r="F4">
        <v>9</v>
      </c>
      <c r="G4">
        <v>11</v>
      </c>
      <c r="H4">
        <v>12</v>
      </c>
      <c r="I4">
        <v>14</v>
      </c>
      <c r="J4">
        <v>15</v>
      </c>
      <c r="K4">
        <v>16</v>
      </c>
      <c r="L4">
        <v>17</v>
      </c>
      <c r="M4">
        <v>16</v>
      </c>
      <c r="N4">
        <v>15</v>
      </c>
      <c r="O4">
        <v>14</v>
      </c>
      <c r="P4">
        <v>13</v>
      </c>
      <c r="Q4">
        <v>11</v>
      </c>
      <c r="R4">
        <v>9</v>
      </c>
      <c r="S4">
        <v>8</v>
      </c>
      <c r="T4">
        <v>7</v>
      </c>
      <c r="U4">
        <v>6</v>
      </c>
      <c r="V4">
        <v>4</v>
      </c>
      <c r="W4">
        <v>3</v>
      </c>
      <c r="X4">
        <v>2</v>
      </c>
      <c r="Y4">
        <v>1</v>
      </c>
    </row>
    <row r="5" spans="1:25">
      <c r="A5">
        <v>3</v>
      </c>
      <c r="B5">
        <v>4</v>
      </c>
      <c r="C5">
        <v>6</v>
      </c>
      <c r="D5">
        <v>8</v>
      </c>
      <c r="E5">
        <v>9</v>
      </c>
      <c r="F5">
        <v>11</v>
      </c>
      <c r="G5">
        <v>13</v>
      </c>
      <c r="H5">
        <v>14</v>
      </c>
      <c r="I5">
        <v>16</v>
      </c>
      <c r="J5">
        <v>17</v>
      </c>
      <c r="K5">
        <v>18</v>
      </c>
      <c r="L5">
        <v>19</v>
      </c>
      <c r="M5">
        <v>18</v>
      </c>
      <c r="N5">
        <v>17</v>
      </c>
      <c r="O5">
        <v>16</v>
      </c>
      <c r="P5">
        <v>14</v>
      </c>
      <c r="Q5">
        <v>12</v>
      </c>
      <c r="R5">
        <v>11</v>
      </c>
      <c r="S5">
        <v>10</v>
      </c>
      <c r="T5">
        <v>9</v>
      </c>
      <c r="U5">
        <v>8</v>
      </c>
      <c r="V5">
        <v>6</v>
      </c>
      <c r="W5">
        <v>5</v>
      </c>
      <c r="X5">
        <v>4</v>
      </c>
      <c r="Y5">
        <v>2</v>
      </c>
    </row>
    <row r="6" spans="1:25">
      <c r="A6">
        <v>4</v>
      </c>
      <c r="B6">
        <v>6</v>
      </c>
      <c r="C6">
        <v>8</v>
      </c>
      <c r="D6">
        <v>10</v>
      </c>
      <c r="E6">
        <v>11</v>
      </c>
      <c r="F6">
        <v>13</v>
      </c>
      <c r="G6">
        <v>15</v>
      </c>
      <c r="H6">
        <v>17</v>
      </c>
      <c r="I6">
        <v>18</v>
      </c>
      <c r="J6">
        <v>19</v>
      </c>
      <c r="K6">
        <v>20</v>
      </c>
      <c r="L6">
        <v>21</v>
      </c>
      <c r="M6">
        <v>20</v>
      </c>
      <c r="N6">
        <v>19</v>
      </c>
      <c r="O6">
        <v>18</v>
      </c>
      <c r="P6">
        <v>16</v>
      </c>
      <c r="Q6">
        <v>14</v>
      </c>
      <c r="R6">
        <v>13</v>
      </c>
      <c r="S6">
        <v>11</v>
      </c>
      <c r="T6">
        <v>11</v>
      </c>
      <c r="U6">
        <v>10</v>
      </c>
      <c r="V6">
        <v>8</v>
      </c>
      <c r="W6">
        <v>7</v>
      </c>
      <c r="X6">
        <v>6</v>
      </c>
      <c r="Y6">
        <v>3</v>
      </c>
    </row>
    <row r="7" spans="1:25">
      <c r="A7">
        <v>6</v>
      </c>
      <c r="B7">
        <v>8</v>
      </c>
      <c r="C7">
        <v>10</v>
      </c>
      <c r="D7">
        <v>12</v>
      </c>
      <c r="E7">
        <v>13</v>
      </c>
      <c r="F7">
        <v>15</v>
      </c>
      <c r="G7">
        <v>17</v>
      </c>
      <c r="H7">
        <v>19</v>
      </c>
      <c r="I7">
        <v>20</v>
      </c>
      <c r="J7">
        <v>21</v>
      </c>
      <c r="K7">
        <v>22</v>
      </c>
      <c r="L7">
        <v>23</v>
      </c>
      <c r="M7">
        <v>22</v>
      </c>
      <c r="N7">
        <v>21</v>
      </c>
      <c r="O7">
        <v>20</v>
      </c>
      <c r="P7">
        <v>18</v>
      </c>
      <c r="Q7">
        <v>16</v>
      </c>
      <c r="R7">
        <v>15</v>
      </c>
      <c r="S7">
        <v>13</v>
      </c>
      <c r="T7">
        <v>13</v>
      </c>
      <c r="U7">
        <v>12</v>
      </c>
      <c r="V7">
        <v>10</v>
      </c>
      <c r="W7">
        <v>8</v>
      </c>
      <c r="X7">
        <v>7</v>
      </c>
      <c r="Y7">
        <v>4</v>
      </c>
    </row>
    <row r="8" spans="1:25">
      <c r="A8">
        <v>8</v>
      </c>
      <c r="B8">
        <v>10</v>
      </c>
      <c r="C8">
        <v>12</v>
      </c>
      <c r="D8">
        <v>14</v>
      </c>
      <c r="E8">
        <v>16</v>
      </c>
      <c r="F8">
        <v>18</v>
      </c>
      <c r="G8">
        <v>19</v>
      </c>
      <c r="H8">
        <v>21</v>
      </c>
      <c r="I8">
        <v>22</v>
      </c>
      <c r="J8">
        <v>23</v>
      </c>
      <c r="K8">
        <v>24</v>
      </c>
      <c r="L8">
        <v>25</v>
      </c>
      <c r="M8">
        <v>24</v>
      </c>
      <c r="N8">
        <v>22</v>
      </c>
      <c r="O8">
        <v>21</v>
      </c>
      <c r="P8">
        <v>20</v>
      </c>
      <c r="Q8">
        <v>18</v>
      </c>
      <c r="R8">
        <v>17</v>
      </c>
      <c r="S8">
        <v>15</v>
      </c>
      <c r="T8">
        <v>15</v>
      </c>
      <c r="U8">
        <v>14</v>
      </c>
      <c r="V8">
        <v>12</v>
      </c>
      <c r="W8">
        <v>10</v>
      </c>
      <c r="X8">
        <v>9</v>
      </c>
      <c r="Y8">
        <v>5</v>
      </c>
    </row>
    <row r="9" spans="1:25">
      <c r="A9">
        <v>10</v>
      </c>
      <c r="B9">
        <v>12</v>
      </c>
      <c r="C9">
        <v>14</v>
      </c>
      <c r="D9">
        <v>16</v>
      </c>
      <c r="E9">
        <v>18</v>
      </c>
      <c r="F9">
        <v>20</v>
      </c>
      <c r="G9">
        <v>21</v>
      </c>
      <c r="H9">
        <v>23</v>
      </c>
      <c r="I9">
        <v>24</v>
      </c>
      <c r="J9">
        <v>25</v>
      </c>
      <c r="K9">
        <v>26</v>
      </c>
      <c r="L9">
        <v>27</v>
      </c>
      <c r="M9">
        <v>26</v>
      </c>
      <c r="N9">
        <v>24</v>
      </c>
      <c r="O9">
        <v>23</v>
      </c>
      <c r="P9">
        <v>21</v>
      </c>
      <c r="Q9">
        <v>20</v>
      </c>
      <c r="R9">
        <v>19</v>
      </c>
      <c r="S9">
        <v>17</v>
      </c>
      <c r="T9">
        <v>17</v>
      </c>
      <c r="U9">
        <v>16</v>
      </c>
      <c r="V9">
        <v>14</v>
      </c>
      <c r="W9">
        <v>12</v>
      </c>
      <c r="X9">
        <v>11</v>
      </c>
      <c r="Y9">
        <v>6</v>
      </c>
    </row>
    <row r="10" spans="1:25">
      <c r="A10">
        <v>12</v>
      </c>
      <c r="B10">
        <v>14</v>
      </c>
      <c r="C10">
        <v>16</v>
      </c>
      <c r="D10">
        <v>18</v>
      </c>
      <c r="E10">
        <v>20</v>
      </c>
      <c r="F10">
        <v>22</v>
      </c>
      <c r="G10">
        <v>23</v>
      </c>
      <c r="H10">
        <v>25</v>
      </c>
      <c r="I10">
        <v>26</v>
      </c>
      <c r="J10">
        <v>27</v>
      </c>
      <c r="K10">
        <v>28</v>
      </c>
      <c r="L10">
        <v>29</v>
      </c>
      <c r="M10">
        <v>28</v>
      </c>
      <c r="N10">
        <v>26</v>
      </c>
      <c r="O10">
        <v>25</v>
      </c>
      <c r="P10">
        <v>23</v>
      </c>
      <c r="Q10">
        <v>22</v>
      </c>
      <c r="R10">
        <v>20</v>
      </c>
      <c r="S10">
        <v>19</v>
      </c>
      <c r="T10">
        <v>19</v>
      </c>
      <c r="U10">
        <v>18</v>
      </c>
      <c r="V10">
        <v>15</v>
      </c>
      <c r="W10">
        <v>14</v>
      </c>
      <c r="X10">
        <v>13</v>
      </c>
      <c r="Y10">
        <v>7</v>
      </c>
    </row>
    <row r="11" spans="1:25">
      <c r="A11">
        <v>13</v>
      </c>
      <c r="B11">
        <v>16</v>
      </c>
      <c r="C11">
        <v>18</v>
      </c>
      <c r="D11">
        <v>20</v>
      </c>
      <c r="E11">
        <v>22</v>
      </c>
      <c r="F11">
        <v>24</v>
      </c>
      <c r="G11">
        <v>25</v>
      </c>
      <c r="H11">
        <v>27</v>
      </c>
      <c r="I11">
        <v>28</v>
      </c>
      <c r="J11">
        <v>29</v>
      </c>
      <c r="K11">
        <v>30</v>
      </c>
      <c r="L11">
        <v>31</v>
      </c>
      <c r="M11">
        <v>30</v>
      </c>
      <c r="N11">
        <v>28</v>
      </c>
      <c r="O11">
        <v>27</v>
      </c>
      <c r="P11">
        <v>25</v>
      </c>
      <c r="Q11">
        <v>24</v>
      </c>
      <c r="R11">
        <v>22</v>
      </c>
      <c r="S11">
        <v>20</v>
      </c>
      <c r="T11">
        <v>20</v>
      </c>
      <c r="U11">
        <v>19</v>
      </c>
      <c r="V11">
        <v>17</v>
      </c>
      <c r="W11">
        <v>15</v>
      </c>
      <c r="X11">
        <v>15</v>
      </c>
      <c r="Y11">
        <v>8</v>
      </c>
    </row>
    <row r="12" spans="1:25">
      <c r="A12">
        <v>15</v>
      </c>
      <c r="B12">
        <v>18</v>
      </c>
      <c r="C12">
        <v>20</v>
      </c>
      <c r="D12">
        <v>22</v>
      </c>
      <c r="E12">
        <v>24</v>
      </c>
      <c r="F12">
        <v>27</v>
      </c>
      <c r="G12">
        <v>28</v>
      </c>
      <c r="H12">
        <v>29</v>
      </c>
      <c r="I12">
        <v>30</v>
      </c>
      <c r="J12">
        <v>31</v>
      </c>
      <c r="K12">
        <v>32</v>
      </c>
      <c r="L12">
        <v>33</v>
      </c>
      <c r="M12">
        <v>32</v>
      </c>
      <c r="N12">
        <v>31</v>
      </c>
      <c r="O12">
        <v>29</v>
      </c>
      <c r="P12">
        <v>27</v>
      </c>
      <c r="Q12">
        <v>25</v>
      </c>
      <c r="R12">
        <v>24</v>
      </c>
      <c r="S12">
        <v>22</v>
      </c>
      <c r="T12">
        <v>22</v>
      </c>
      <c r="U12">
        <v>21</v>
      </c>
      <c r="V12">
        <v>19</v>
      </c>
      <c r="W12">
        <v>17</v>
      </c>
      <c r="X12">
        <v>17</v>
      </c>
      <c r="Y12">
        <v>9</v>
      </c>
    </row>
    <row r="13" spans="1:25">
      <c r="A13">
        <v>17</v>
      </c>
      <c r="B13">
        <v>20</v>
      </c>
      <c r="C13">
        <v>23</v>
      </c>
      <c r="D13">
        <v>24</v>
      </c>
      <c r="E13">
        <v>27</v>
      </c>
      <c r="F13">
        <v>29</v>
      </c>
      <c r="G13">
        <v>30</v>
      </c>
      <c r="H13">
        <v>31</v>
      </c>
      <c r="I13">
        <v>32</v>
      </c>
      <c r="J13">
        <v>33</v>
      </c>
      <c r="K13">
        <v>34</v>
      </c>
      <c r="L13">
        <v>35</v>
      </c>
      <c r="M13">
        <v>34</v>
      </c>
      <c r="N13">
        <v>33</v>
      </c>
      <c r="O13">
        <v>31</v>
      </c>
      <c r="P13">
        <v>28</v>
      </c>
      <c r="Q13">
        <v>27</v>
      </c>
      <c r="R13">
        <v>26</v>
      </c>
      <c r="S13">
        <v>24</v>
      </c>
      <c r="T13">
        <v>24</v>
      </c>
      <c r="U13">
        <v>23</v>
      </c>
      <c r="V13">
        <v>21</v>
      </c>
      <c r="W13">
        <v>19</v>
      </c>
      <c r="X13">
        <v>19</v>
      </c>
      <c r="Y13">
        <v>10</v>
      </c>
    </row>
    <row r="15" spans="1:25">
      <c r="A15" t="s">
        <v>32</v>
      </c>
    </row>
    <row r="16" spans="1:25">
      <c r="A16">
        <v>6</v>
      </c>
      <c r="B16">
        <v>7</v>
      </c>
      <c r="C16">
        <v>8</v>
      </c>
      <c r="D16">
        <v>9</v>
      </c>
      <c r="E16">
        <v>10</v>
      </c>
      <c r="F16">
        <v>11</v>
      </c>
      <c r="G16">
        <v>12</v>
      </c>
      <c r="H16">
        <v>13</v>
      </c>
      <c r="I16">
        <v>14</v>
      </c>
      <c r="J16">
        <v>15</v>
      </c>
      <c r="K16">
        <v>16</v>
      </c>
      <c r="L16">
        <v>17</v>
      </c>
      <c r="M16">
        <v>18</v>
      </c>
      <c r="N16">
        <v>19</v>
      </c>
      <c r="O16">
        <v>20</v>
      </c>
      <c r="P16">
        <v>25</v>
      </c>
      <c r="Q16">
        <v>30</v>
      </c>
      <c r="R16">
        <v>35</v>
      </c>
      <c r="S16">
        <v>40</v>
      </c>
      <c r="T16">
        <v>45</v>
      </c>
      <c r="U16">
        <v>50</v>
      </c>
      <c r="V16">
        <v>55</v>
      </c>
      <c r="W16">
        <v>60</v>
      </c>
      <c r="X16">
        <v>65</v>
      </c>
      <c r="Y16" t="s">
        <v>24</v>
      </c>
    </row>
    <row r="17" spans="1:25">
      <c r="A17">
        <v>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Y17">
        <v>0</v>
      </c>
    </row>
    <row r="18" spans="1:25">
      <c r="A18">
        <v>1</v>
      </c>
      <c r="B18">
        <v>2</v>
      </c>
      <c r="C18">
        <v>2</v>
      </c>
      <c r="D18">
        <v>3</v>
      </c>
      <c r="E18">
        <v>5</v>
      </c>
      <c r="F18">
        <v>6</v>
      </c>
      <c r="G18">
        <v>7</v>
      </c>
      <c r="H18">
        <v>8</v>
      </c>
      <c r="I18">
        <v>8</v>
      </c>
      <c r="J18">
        <v>9</v>
      </c>
      <c r="K18">
        <v>9</v>
      </c>
      <c r="L18">
        <v>9</v>
      </c>
      <c r="M18">
        <v>8</v>
      </c>
      <c r="N18">
        <v>8</v>
      </c>
      <c r="O18">
        <v>7</v>
      </c>
      <c r="P18">
        <v>6</v>
      </c>
      <c r="Q18">
        <v>4</v>
      </c>
      <c r="R18">
        <v>3</v>
      </c>
      <c r="S18">
        <v>2</v>
      </c>
      <c r="T18">
        <v>2</v>
      </c>
      <c r="U18">
        <v>2</v>
      </c>
      <c r="V18">
        <v>1</v>
      </c>
      <c r="W18">
        <v>1</v>
      </c>
      <c r="X18">
        <v>0</v>
      </c>
      <c r="Y18">
        <v>1</v>
      </c>
    </row>
    <row r="19" spans="1:25">
      <c r="A19">
        <v>2</v>
      </c>
      <c r="B19">
        <v>3</v>
      </c>
      <c r="C19">
        <v>3</v>
      </c>
      <c r="D19">
        <v>5</v>
      </c>
      <c r="E19">
        <v>7</v>
      </c>
      <c r="F19">
        <v>8</v>
      </c>
      <c r="G19">
        <v>9</v>
      </c>
      <c r="H19">
        <v>10</v>
      </c>
      <c r="I19">
        <v>10</v>
      </c>
      <c r="J19">
        <v>10</v>
      </c>
      <c r="K19">
        <v>10</v>
      </c>
      <c r="L19">
        <v>10</v>
      </c>
      <c r="M19">
        <v>10</v>
      </c>
      <c r="N19">
        <v>10</v>
      </c>
      <c r="O19">
        <v>8</v>
      </c>
      <c r="P19">
        <v>7</v>
      </c>
      <c r="Q19">
        <v>6</v>
      </c>
      <c r="R19">
        <v>5</v>
      </c>
      <c r="S19">
        <v>4</v>
      </c>
      <c r="T19">
        <v>4</v>
      </c>
      <c r="U19">
        <v>3</v>
      </c>
      <c r="V19">
        <v>2</v>
      </c>
      <c r="W19">
        <v>2</v>
      </c>
      <c r="X19">
        <v>1</v>
      </c>
      <c r="Y19">
        <v>2</v>
      </c>
    </row>
    <row r="20" spans="1:25">
      <c r="A20">
        <v>4</v>
      </c>
      <c r="B20">
        <v>4</v>
      </c>
      <c r="C20">
        <v>5</v>
      </c>
      <c r="D20">
        <v>7</v>
      </c>
      <c r="E20">
        <v>9</v>
      </c>
      <c r="F20">
        <v>10</v>
      </c>
      <c r="G20">
        <v>11</v>
      </c>
      <c r="H20">
        <v>12</v>
      </c>
      <c r="I20">
        <v>12</v>
      </c>
      <c r="J20">
        <v>12</v>
      </c>
      <c r="K20">
        <v>13</v>
      </c>
      <c r="L20">
        <v>13</v>
      </c>
      <c r="M20">
        <v>12</v>
      </c>
      <c r="N20">
        <v>12</v>
      </c>
      <c r="O20">
        <v>11</v>
      </c>
      <c r="P20">
        <v>9</v>
      </c>
      <c r="Q20">
        <v>8</v>
      </c>
      <c r="R20">
        <v>7</v>
      </c>
      <c r="S20">
        <v>6</v>
      </c>
      <c r="T20">
        <v>5</v>
      </c>
      <c r="U20">
        <v>4</v>
      </c>
      <c r="V20">
        <v>3</v>
      </c>
      <c r="W20">
        <v>3</v>
      </c>
      <c r="X20">
        <v>2</v>
      </c>
      <c r="Y20">
        <v>3</v>
      </c>
    </row>
    <row r="21" spans="1:25">
      <c r="A21">
        <v>5</v>
      </c>
      <c r="B21">
        <v>6</v>
      </c>
      <c r="C21">
        <v>7</v>
      </c>
      <c r="D21">
        <v>9</v>
      </c>
      <c r="E21">
        <v>11</v>
      </c>
      <c r="F21">
        <v>12</v>
      </c>
      <c r="G21">
        <v>13</v>
      </c>
      <c r="H21">
        <v>14</v>
      </c>
      <c r="I21">
        <v>14</v>
      </c>
      <c r="J21">
        <v>14</v>
      </c>
      <c r="K21">
        <v>15</v>
      </c>
      <c r="L21">
        <v>15</v>
      </c>
      <c r="M21">
        <v>14</v>
      </c>
      <c r="N21">
        <v>14</v>
      </c>
      <c r="O21">
        <v>13</v>
      </c>
      <c r="P21">
        <v>11</v>
      </c>
      <c r="Q21">
        <v>10</v>
      </c>
      <c r="R21">
        <v>8</v>
      </c>
      <c r="S21">
        <v>7</v>
      </c>
      <c r="T21">
        <v>6</v>
      </c>
      <c r="U21">
        <v>6</v>
      </c>
      <c r="V21">
        <v>4</v>
      </c>
      <c r="W21">
        <v>4</v>
      </c>
      <c r="X21">
        <v>3</v>
      </c>
      <c r="Y21">
        <v>4</v>
      </c>
    </row>
    <row r="22" spans="1:25">
      <c r="A22">
        <v>6</v>
      </c>
      <c r="B22">
        <v>8</v>
      </c>
      <c r="C22">
        <v>9</v>
      </c>
      <c r="D22">
        <v>11</v>
      </c>
      <c r="E22">
        <v>13</v>
      </c>
      <c r="F22">
        <v>14</v>
      </c>
      <c r="G22">
        <v>15</v>
      </c>
      <c r="H22">
        <v>15</v>
      </c>
      <c r="I22">
        <v>16</v>
      </c>
      <c r="J22">
        <v>16</v>
      </c>
      <c r="K22">
        <v>17</v>
      </c>
      <c r="L22">
        <v>17</v>
      </c>
      <c r="M22">
        <v>16</v>
      </c>
      <c r="N22">
        <v>16</v>
      </c>
      <c r="O22">
        <v>15</v>
      </c>
      <c r="P22">
        <v>13</v>
      </c>
      <c r="Q22">
        <v>12</v>
      </c>
      <c r="R22">
        <v>10</v>
      </c>
      <c r="S22">
        <v>9</v>
      </c>
      <c r="T22">
        <v>8</v>
      </c>
      <c r="U22">
        <v>8</v>
      </c>
      <c r="V22">
        <v>6</v>
      </c>
      <c r="W22">
        <v>5</v>
      </c>
      <c r="X22">
        <v>4</v>
      </c>
      <c r="Y22">
        <v>5</v>
      </c>
    </row>
    <row r="23" spans="1:25">
      <c r="A23">
        <v>7</v>
      </c>
      <c r="B23">
        <v>9</v>
      </c>
      <c r="C23">
        <v>11</v>
      </c>
      <c r="D23">
        <v>13</v>
      </c>
      <c r="E23">
        <v>14</v>
      </c>
      <c r="F23">
        <v>16</v>
      </c>
      <c r="G23">
        <v>17</v>
      </c>
      <c r="H23">
        <v>17</v>
      </c>
      <c r="I23">
        <v>17</v>
      </c>
      <c r="J23">
        <v>18</v>
      </c>
      <c r="K23">
        <v>19</v>
      </c>
      <c r="L23">
        <v>19</v>
      </c>
      <c r="M23">
        <v>18</v>
      </c>
      <c r="N23">
        <v>18</v>
      </c>
      <c r="O23">
        <v>16</v>
      </c>
      <c r="P23">
        <v>15</v>
      </c>
      <c r="Q23">
        <v>14</v>
      </c>
      <c r="R23">
        <v>12</v>
      </c>
      <c r="S23">
        <v>11</v>
      </c>
      <c r="T23">
        <v>10</v>
      </c>
      <c r="U23">
        <v>10</v>
      </c>
      <c r="V23">
        <v>7</v>
      </c>
      <c r="W23">
        <v>6</v>
      </c>
      <c r="X23">
        <v>6</v>
      </c>
      <c r="Y23">
        <v>6</v>
      </c>
    </row>
    <row r="24" spans="1:25">
      <c r="A24">
        <v>9</v>
      </c>
      <c r="B24">
        <v>11</v>
      </c>
      <c r="C24">
        <v>13</v>
      </c>
      <c r="D24">
        <v>15</v>
      </c>
      <c r="E24">
        <v>16</v>
      </c>
      <c r="F24">
        <v>18</v>
      </c>
      <c r="G24">
        <v>18</v>
      </c>
      <c r="H24">
        <v>19</v>
      </c>
      <c r="I24">
        <v>19</v>
      </c>
      <c r="J24">
        <v>20</v>
      </c>
      <c r="K24">
        <v>22</v>
      </c>
      <c r="L24">
        <v>22</v>
      </c>
      <c r="M24">
        <v>20</v>
      </c>
      <c r="N24">
        <v>20</v>
      </c>
      <c r="O24">
        <v>18</v>
      </c>
      <c r="P24">
        <v>17</v>
      </c>
      <c r="Q24">
        <v>15</v>
      </c>
      <c r="R24">
        <v>14</v>
      </c>
      <c r="S24">
        <v>13</v>
      </c>
      <c r="T24">
        <v>12</v>
      </c>
      <c r="U24">
        <v>12</v>
      </c>
      <c r="V24">
        <v>9</v>
      </c>
      <c r="W24">
        <v>8</v>
      </c>
      <c r="X24">
        <v>8</v>
      </c>
      <c r="Y24">
        <v>7</v>
      </c>
    </row>
    <row r="25" spans="1:25">
      <c r="A25">
        <v>11</v>
      </c>
      <c r="B25">
        <v>13</v>
      </c>
      <c r="C25">
        <v>15</v>
      </c>
      <c r="D25">
        <v>17</v>
      </c>
      <c r="E25">
        <v>18</v>
      </c>
      <c r="F25">
        <v>20</v>
      </c>
      <c r="G25">
        <v>20</v>
      </c>
      <c r="H25">
        <v>20</v>
      </c>
      <c r="I25">
        <v>21</v>
      </c>
      <c r="J25">
        <v>22</v>
      </c>
      <c r="K25">
        <v>24</v>
      </c>
      <c r="L25">
        <v>24</v>
      </c>
      <c r="M25">
        <v>22</v>
      </c>
      <c r="N25">
        <v>21</v>
      </c>
      <c r="O25">
        <v>20</v>
      </c>
      <c r="P25">
        <v>19</v>
      </c>
      <c r="Q25">
        <v>17</v>
      </c>
      <c r="R25">
        <v>15</v>
      </c>
      <c r="S25">
        <v>15</v>
      </c>
      <c r="T25">
        <v>14</v>
      </c>
      <c r="U25">
        <v>14</v>
      </c>
      <c r="V25">
        <v>11</v>
      </c>
      <c r="W25">
        <v>10</v>
      </c>
      <c r="X25">
        <v>9</v>
      </c>
      <c r="Y25">
        <v>8</v>
      </c>
    </row>
    <row r="26" spans="1:25">
      <c r="A26">
        <v>13</v>
      </c>
      <c r="B26">
        <v>15</v>
      </c>
      <c r="C26">
        <v>17</v>
      </c>
      <c r="D26">
        <v>19</v>
      </c>
      <c r="E26">
        <v>20</v>
      </c>
      <c r="F26">
        <v>22</v>
      </c>
      <c r="G26">
        <v>22</v>
      </c>
      <c r="H26">
        <v>22</v>
      </c>
      <c r="I26">
        <v>23</v>
      </c>
      <c r="J26">
        <v>24</v>
      </c>
      <c r="K26">
        <v>26</v>
      </c>
      <c r="L26">
        <v>26</v>
      </c>
      <c r="M26">
        <v>24</v>
      </c>
      <c r="N26">
        <v>23</v>
      </c>
      <c r="O26">
        <v>22</v>
      </c>
      <c r="P26">
        <v>20</v>
      </c>
      <c r="Q26">
        <v>18</v>
      </c>
      <c r="R26">
        <v>17</v>
      </c>
      <c r="S26">
        <v>17</v>
      </c>
      <c r="T26">
        <v>16</v>
      </c>
      <c r="U26">
        <v>15</v>
      </c>
      <c r="V26">
        <v>13</v>
      </c>
      <c r="W26">
        <v>12</v>
      </c>
      <c r="X26">
        <v>11</v>
      </c>
      <c r="Y26">
        <v>9</v>
      </c>
    </row>
    <row r="27" spans="1:25">
      <c r="A27">
        <v>15</v>
      </c>
      <c r="B27">
        <v>17</v>
      </c>
      <c r="C27">
        <v>19</v>
      </c>
      <c r="D27">
        <v>21</v>
      </c>
      <c r="E27">
        <v>22</v>
      </c>
      <c r="F27">
        <v>23</v>
      </c>
      <c r="G27">
        <v>24</v>
      </c>
      <c r="H27">
        <v>24</v>
      </c>
      <c r="I27">
        <v>25</v>
      </c>
      <c r="J27">
        <v>26</v>
      </c>
      <c r="K27">
        <v>27</v>
      </c>
      <c r="L27">
        <v>27</v>
      </c>
      <c r="M27">
        <v>26</v>
      </c>
      <c r="N27">
        <v>24</v>
      </c>
      <c r="O27">
        <v>24</v>
      </c>
      <c r="P27">
        <v>23</v>
      </c>
      <c r="Q27">
        <v>21</v>
      </c>
      <c r="R27">
        <v>19</v>
      </c>
      <c r="S27">
        <v>19</v>
      </c>
      <c r="T27">
        <v>18</v>
      </c>
      <c r="U27">
        <v>17</v>
      </c>
      <c r="V27">
        <v>15</v>
      </c>
      <c r="W27">
        <v>14</v>
      </c>
      <c r="X27">
        <v>13</v>
      </c>
      <c r="Y27">
        <v>10</v>
      </c>
    </row>
  </sheetData>
  <sheetProtection sheet="1" objects="1" scenarios="1"/>
  <phoneticPr fontId="1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workbookViewId="0">
      <selection activeCell="X3" sqref="X3"/>
    </sheetView>
  </sheetViews>
  <sheetFormatPr defaultColWidth="10.7109375" defaultRowHeight="12"/>
  <cols>
    <col min="1" max="25" width="4.7109375" customWidth="1"/>
  </cols>
  <sheetData>
    <row r="1" spans="1:25">
      <c r="A1" t="s">
        <v>31</v>
      </c>
    </row>
    <row r="2" spans="1:25">
      <c r="A2">
        <v>6</v>
      </c>
      <c r="B2">
        <v>7</v>
      </c>
      <c r="C2">
        <v>8</v>
      </c>
      <c r="D2">
        <v>9</v>
      </c>
      <c r="E2">
        <v>10</v>
      </c>
      <c r="F2">
        <v>11</v>
      </c>
      <c r="G2">
        <v>12</v>
      </c>
      <c r="H2">
        <v>13</v>
      </c>
      <c r="I2">
        <v>14</v>
      </c>
      <c r="J2">
        <v>15</v>
      </c>
      <c r="K2">
        <v>16</v>
      </c>
      <c r="L2">
        <v>17</v>
      </c>
      <c r="M2">
        <v>18</v>
      </c>
      <c r="N2">
        <v>19</v>
      </c>
      <c r="O2">
        <v>20</v>
      </c>
      <c r="P2">
        <v>25</v>
      </c>
      <c r="Q2">
        <v>30</v>
      </c>
      <c r="R2">
        <v>35</v>
      </c>
      <c r="S2">
        <v>40</v>
      </c>
      <c r="T2">
        <v>45</v>
      </c>
      <c r="U2">
        <v>50</v>
      </c>
      <c r="V2">
        <v>55</v>
      </c>
      <c r="W2">
        <v>60</v>
      </c>
      <c r="X2">
        <v>65</v>
      </c>
      <c r="Y2" t="s">
        <v>24</v>
      </c>
    </row>
    <row r="3" spans="1:25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Y3">
        <v>0</v>
      </c>
    </row>
    <row r="4" spans="1:25">
      <c r="A4">
        <v>2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  <c r="H4">
        <v>8</v>
      </c>
      <c r="I4">
        <v>8</v>
      </c>
      <c r="J4">
        <v>9</v>
      </c>
      <c r="K4">
        <v>10</v>
      </c>
      <c r="L4">
        <v>10</v>
      </c>
      <c r="M4">
        <v>10</v>
      </c>
      <c r="N4">
        <v>9</v>
      </c>
      <c r="O4">
        <v>9</v>
      </c>
      <c r="P4">
        <v>8</v>
      </c>
      <c r="Q4">
        <v>7</v>
      </c>
      <c r="R4">
        <v>6</v>
      </c>
      <c r="S4">
        <v>5</v>
      </c>
      <c r="T4">
        <v>4</v>
      </c>
      <c r="U4">
        <v>3</v>
      </c>
      <c r="V4">
        <v>2</v>
      </c>
      <c r="W4">
        <v>1</v>
      </c>
      <c r="X4">
        <v>0</v>
      </c>
      <c r="Y4">
        <v>1</v>
      </c>
    </row>
    <row r="5" spans="1:25">
      <c r="A5">
        <v>3</v>
      </c>
      <c r="B5">
        <v>4</v>
      </c>
      <c r="C5">
        <v>5</v>
      </c>
      <c r="D5">
        <v>6</v>
      </c>
      <c r="E5">
        <v>7</v>
      </c>
      <c r="F5">
        <v>8</v>
      </c>
      <c r="G5">
        <v>9</v>
      </c>
      <c r="H5">
        <v>10</v>
      </c>
      <c r="I5">
        <v>11</v>
      </c>
      <c r="J5">
        <v>11</v>
      </c>
      <c r="K5">
        <v>12</v>
      </c>
      <c r="L5">
        <v>13</v>
      </c>
      <c r="M5">
        <v>12</v>
      </c>
      <c r="N5">
        <v>11</v>
      </c>
      <c r="O5">
        <v>10</v>
      </c>
      <c r="P5">
        <v>10</v>
      </c>
      <c r="Q5">
        <v>10</v>
      </c>
      <c r="R5">
        <v>8</v>
      </c>
      <c r="S5">
        <v>7</v>
      </c>
      <c r="T5">
        <v>6</v>
      </c>
      <c r="U5">
        <v>5</v>
      </c>
      <c r="V5">
        <v>3</v>
      </c>
      <c r="W5">
        <v>2</v>
      </c>
      <c r="X5">
        <v>1</v>
      </c>
      <c r="Y5">
        <v>2</v>
      </c>
    </row>
    <row r="6" spans="1:25">
      <c r="A6">
        <v>4</v>
      </c>
      <c r="B6">
        <v>6</v>
      </c>
      <c r="C6">
        <v>7</v>
      </c>
      <c r="D6">
        <v>9</v>
      </c>
      <c r="E6">
        <v>9</v>
      </c>
      <c r="F6">
        <v>10</v>
      </c>
      <c r="G6">
        <v>11</v>
      </c>
      <c r="H6">
        <v>12</v>
      </c>
      <c r="I6">
        <v>13</v>
      </c>
      <c r="J6">
        <v>14</v>
      </c>
      <c r="K6">
        <v>15</v>
      </c>
      <c r="L6">
        <v>16</v>
      </c>
      <c r="M6">
        <v>15</v>
      </c>
      <c r="N6">
        <v>15</v>
      </c>
      <c r="O6">
        <v>14</v>
      </c>
      <c r="P6">
        <v>14</v>
      </c>
      <c r="Q6">
        <v>13</v>
      </c>
      <c r="R6">
        <v>11</v>
      </c>
      <c r="S6">
        <v>9</v>
      </c>
      <c r="T6">
        <v>8</v>
      </c>
      <c r="U6">
        <v>7</v>
      </c>
      <c r="V6">
        <v>6</v>
      </c>
      <c r="W6">
        <v>3</v>
      </c>
      <c r="X6">
        <v>2</v>
      </c>
      <c r="Y6">
        <v>3</v>
      </c>
    </row>
    <row r="7" spans="1:25">
      <c r="A7">
        <v>5</v>
      </c>
      <c r="B7">
        <v>8</v>
      </c>
      <c r="C7">
        <v>9</v>
      </c>
      <c r="D7">
        <v>11</v>
      </c>
      <c r="E7">
        <v>12</v>
      </c>
      <c r="F7">
        <v>14</v>
      </c>
      <c r="G7">
        <v>15</v>
      </c>
      <c r="H7">
        <v>16</v>
      </c>
      <c r="I7">
        <v>17</v>
      </c>
      <c r="J7">
        <v>18</v>
      </c>
      <c r="K7">
        <v>19</v>
      </c>
      <c r="L7">
        <v>20</v>
      </c>
      <c r="M7">
        <v>20</v>
      </c>
      <c r="N7">
        <v>20</v>
      </c>
      <c r="O7">
        <v>20</v>
      </c>
      <c r="P7">
        <v>19</v>
      </c>
      <c r="Q7">
        <v>17</v>
      </c>
      <c r="R7">
        <v>15</v>
      </c>
      <c r="S7">
        <v>13</v>
      </c>
      <c r="T7">
        <v>12</v>
      </c>
      <c r="U7">
        <v>10</v>
      </c>
      <c r="V7">
        <v>8</v>
      </c>
      <c r="W7">
        <v>6</v>
      </c>
      <c r="X7">
        <v>5</v>
      </c>
      <c r="Y7">
        <v>4</v>
      </c>
    </row>
    <row r="8" spans="1:25">
      <c r="A8">
        <v>10</v>
      </c>
      <c r="B8">
        <v>12</v>
      </c>
      <c r="C8">
        <v>13</v>
      </c>
      <c r="D8">
        <v>15</v>
      </c>
      <c r="E8">
        <v>16</v>
      </c>
      <c r="F8">
        <v>17</v>
      </c>
      <c r="G8">
        <v>19</v>
      </c>
      <c r="H8">
        <v>20</v>
      </c>
      <c r="I8">
        <v>21</v>
      </c>
      <c r="J8">
        <v>22</v>
      </c>
      <c r="K8">
        <v>23</v>
      </c>
      <c r="L8">
        <v>25</v>
      </c>
      <c r="M8">
        <v>25</v>
      </c>
      <c r="N8">
        <v>24</v>
      </c>
      <c r="O8">
        <v>24</v>
      </c>
      <c r="P8">
        <v>23</v>
      </c>
      <c r="Q8">
        <v>21</v>
      </c>
      <c r="R8">
        <v>19</v>
      </c>
      <c r="S8">
        <v>17</v>
      </c>
      <c r="T8">
        <v>16</v>
      </c>
      <c r="U8">
        <v>14</v>
      </c>
      <c r="V8">
        <v>12</v>
      </c>
      <c r="W8">
        <v>10</v>
      </c>
      <c r="X8">
        <v>8</v>
      </c>
      <c r="Y8">
        <v>5</v>
      </c>
    </row>
    <row r="9" spans="1:25">
      <c r="A9">
        <v>14</v>
      </c>
      <c r="B9">
        <v>16</v>
      </c>
      <c r="C9">
        <v>17</v>
      </c>
      <c r="D9">
        <v>20</v>
      </c>
      <c r="E9">
        <v>21</v>
      </c>
      <c r="F9">
        <v>23</v>
      </c>
      <c r="G9">
        <v>24</v>
      </c>
      <c r="H9">
        <v>25</v>
      </c>
      <c r="I9">
        <v>26</v>
      </c>
      <c r="J9">
        <v>27</v>
      </c>
      <c r="K9">
        <v>28</v>
      </c>
      <c r="L9">
        <v>30</v>
      </c>
      <c r="M9">
        <v>30</v>
      </c>
      <c r="N9">
        <v>28</v>
      </c>
      <c r="O9">
        <v>28</v>
      </c>
      <c r="P9">
        <v>27</v>
      </c>
      <c r="Q9">
        <v>25</v>
      </c>
      <c r="R9">
        <v>23</v>
      </c>
      <c r="S9">
        <v>21</v>
      </c>
      <c r="T9">
        <v>19</v>
      </c>
      <c r="U9">
        <v>17</v>
      </c>
      <c r="V9">
        <v>15</v>
      </c>
      <c r="W9">
        <v>13</v>
      </c>
      <c r="X9">
        <v>12</v>
      </c>
      <c r="Y9">
        <v>6</v>
      </c>
    </row>
    <row r="10" spans="1:25">
      <c r="A10">
        <v>18</v>
      </c>
      <c r="B10">
        <v>20</v>
      </c>
      <c r="C10">
        <v>21</v>
      </c>
      <c r="D10">
        <v>24</v>
      </c>
      <c r="E10">
        <v>26</v>
      </c>
      <c r="F10">
        <v>27</v>
      </c>
      <c r="G10">
        <v>28</v>
      </c>
      <c r="H10">
        <v>29</v>
      </c>
      <c r="I10">
        <v>30</v>
      </c>
      <c r="J10">
        <v>32</v>
      </c>
      <c r="K10">
        <v>34</v>
      </c>
      <c r="L10">
        <v>34</v>
      </c>
      <c r="M10">
        <v>34</v>
      </c>
      <c r="N10">
        <v>32</v>
      </c>
      <c r="O10">
        <v>32</v>
      </c>
      <c r="P10">
        <v>31</v>
      </c>
      <c r="Q10">
        <v>29</v>
      </c>
      <c r="R10">
        <v>27</v>
      </c>
      <c r="S10">
        <v>24</v>
      </c>
      <c r="T10">
        <v>23</v>
      </c>
      <c r="U10">
        <v>21</v>
      </c>
      <c r="V10">
        <v>19</v>
      </c>
      <c r="W10">
        <v>17</v>
      </c>
      <c r="X10">
        <v>15</v>
      </c>
      <c r="Y10">
        <v>7</v>
      </c>
    </row>
    <row r="11" spans="1:25">
      <c r="A11">
        <v>22</v>
      </c>
      <c r="B11">
        <v>24</v>
      </c>
      <c r="C11">
        <v>26</v>
      </c>
      <c r="D11">
        <v>29</v>
      </c>
      <c r="E11">
        <v>31</v>
      </c>
      <c r="F11">
        <v>32</v>
      </c>
      <c r="G11">
        <v>33</v>
      </c>
      <c r="H11">
        <v>34</v>
      </c>
      <c r="I11">
        <v>35</v>
      </c>
      <c r="J11">
        <v>37</v>
      </c>
      <c r="K11">
        <v>38</v>
      </c>
      <c r="L11">
        <v>39</v>
      </c>
      <c r="M11">
        <v>38</v>
      </c>
      <c r="N11">
        <v>36</v>
      </c>
      <c r="O11">
        <v>36</v>
      </c>
      <c r="P11">
        <v>35</v>
      </c>
      <c r="Q11">
        <v>33</v>
      </c>
      <c r="R11">
        <v>31</v>
      </c>
      <c r="S11">
        <v>29</v>
      </c>
      <c r="T11">
        <v>26</v>
      </c>
      <c r="U11">
        <v>24</v>
      </c>
      <c r="V11">
        <v>22</v>
      </c>
      <c r="W11">
        <v>20</v>
      </c>
      <c r="X11">
        <v>19</v>
      </c>
      <c r="Y11">
        <v>8</v>
      </c>
    </row>
    <row r="12" spans="1:25">
      <c r="A12">
        <v>27</v>
      </c>
      <c r="B12">
        <v>28</v>
      </c>
      <c r="C12">
        <v>30</v>
      </c>
      <c r="D12">
        <v>33</v>
      </c>
      <c r="E12">
        <v>35</v>
      </c>
      <c r="F12">
        <v>36</v>
      </c>
      <c r="G12">
        <v>38</v>
      </c>
      <c r="H12">
        <v>39</v>
      </c>
      <c r="I12">
        <v>40</v>
      </c>
      <c r="J12">
        <v>42</v>
      </c>
      <c r="K12">
        <v>43</v>
      </c>
      <c r="L12">
        <v>43</v>
      </c>
      <c r="M12">
        <v>42</v>
      </c>
      <c r="N12">
        <v>41</v>
      </c>
      <c r="O12">
        <v>40</v>
      </c>
      <c r="P12">
        <v>38</v>
      </c>
      <c r="Q12">
        <v>36</v>
      </c>
      <c r="R12">
        <v>34</v>
      </c>
      <c r="S12">
        <v>31</v>
      </c>
      <c r="T12">
        <v>30</v>
      </c>
      <c r="U12">
        <v>28</v>
      </c>
      <c r="V12">
        <v>26</v>
      </c>
      <c r="W12">
        <v>24</v>
      </c>
      <c r="X12">
        <v>23</v>
      </c>
      <c r="Y12">
        <v>9</v>
      </c>
    </row>
    <row r="13" spans="1:25">
      <c r="A13">
        <v>31</v>
      </c>
      <c r="B13">
        <v>32</v>
      </c>
      <c r="C13">
        <v>34</v>
      </c>
      <c r="D13">
        <v>37</v>
      </c>
      <c r="E13">
        <v>40</v>
      </c>
      <c r="F13">
        <v>41</v>
      </c>
      <c r="G13">
        <v>42</v>
      </c>
      <c r="H13">
        <v>43</v>
      </c>
      <c r="I13">
        <v>44</v>
      </c>
      <c r="J13">
        <v>46</v>
      </c>
      <c r="K13">
        <v>47</v>
      </c>
      <c r="L13">
        <v>48</v>
      </c>
      <c r="M13">
        <v>47</v>
      </c>
      <c r="N13">
        <v>45</v>
      </c>
      <c r="O13">
        <v>44</v>
      </c>
      <c r="P13">
        <v>42</v>
      </c>
      <c r="Q13">
        <v>40</v>
      </c>
      <c r="R13">
        <v>37</v>
      </c>
      <c r="S13">
        <v>34</v>
      </c>
      <c r="T13">
        <v>33</v>
      </c>
      <c r="U13">
        <v>31</v>
      </c>
      <c r="V13">
        <v>29</v>
      </c>
      <c r="W13">
        <v>27</v>
      </c>
      <c r="X13">
        <v>26</v>
      </c>
      <c r="Y13">
        <v>10</v>
      </c>
    </row>
    <row r="15" spans="1:25">
      <c r="A15" t="s">
        <v>32</v>
      </c>
    </row>
    <row r="16" spans="1:25">
      <c r="A16">
        <v>6</v>
      </c>
      <c r="B16">
        <v>7</v>
      </c>
      <c r="C16">
        <v>8</v>
      </c>
      <c r="D16">
        <v>9</v>
      </c>
      <c r="E16">
        <v>10</v>
      </c>
      <c r="F16">
        <v>11</v>
      </c>
      <c r="G16">
        <v>12</v>
      </c>
      <c r="H16">
        <v>13</v>
      </c>
      <c r="I16">
        <v>14</v>
      </c>
      <c r="J16">
        <v>15</v>
      </c>
      <c r="K16">
        <v>16</v>
      </c>
      <c r="L16">
        <v>17</v>
      </c>
      <c r="M16">
        <v>18</v>
      </c>
      <c r="N16">
        <v>19</v>
      </c>
      <c r="O16">
        <v>20</v>
      </c>
      <c r="P16">
        <v>25</v>
      </c>
      <c r="Q16">
        <v>30</v>
      </c>
      <c r="R16">
        <v>35</v>
      </c>
      <c r="S16">
        <v>40</v>
      </c>
      <c r="T16">
        <v>45</v>
      </c>
      <c r="U16">
        <v>50</v>
      </c>
      <c r="V16">
        <v>55</v>
      </c>
      <c r="W16">
        <v>60</v>
      </c>
      <c r="X16">
        <v>65</v>
      </c>
      <c r="Y16" t="s">
        <v>24</v>
      </c>
    </row>
    <row r="17" spans="1:25">
      <c r="A17">
        <v>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Y17">
        <v>0</v>
      </c>
    </row>
    <row r="18" spans="1:25">
      <c r="A18">
        <v>1</v>
      </c>
      <c r="B18">
        <v>2</v>
      </c>
      <c r="C18">
        <v>2</v>
      </c>
      <c r="D18">
        <v>2</v>
      </c>
      <c r="E18">
        <v>3</v>
      </c>
      <c r="F18">
        <v>3</v>
      </c>
      <c r="G18">
        <v>4</v>
      </c>
      <c r="H18">
        <v>5</v>
      </c>
      <c r="I18">
        <v>6</v>
      </c>
      <c r="J18">
        <v>6</v>
      </c>
      <c r="K18">
        <v>5</v>
      </c>
      <c r="L18">
        <v>4</v>
      </c>
      <c r="M18">
        <v>4</v>
      </c>
      <c r="N18">
        <v>4</v>
      </c>
      <c r="O18">
        <v>4</v>
      </c>
      <c r="P18">
        <v>3</v>
      </c>
      <c r="Q18">
        <v>3</v>
      </c>
      <c r="R18">
        <v>2</v>
      </c>
      <c r="S18">
        <v>2</v>
      </c>
      <c r="T18">
        <v>2</v>
      </c>
      <c r="U18">
        <v>1</v>
      </c>
      <c r="V18">
        <v>1</v>
      </c>
      <c r="W18">
        <v>1</v>
      </c>
      <c r="X18">
        <v>0</v>
      </c>
      <c r="Y18">
        <v>1</v>
      </c>
    </row>
    <row r="19" spans="1:25">
      <c r="A19">
        <v>2</v>
      </c>
      <c r="B19">
        <v>3</v>
      </c>
      <c r="C19">
        <v>4</v>
      </c>
      <c r="D19">
        <v>4</v>
      </c>
      <c r="E19">
        <v>5</v>
      </c>
      <c r="F19">
        <v>6</v>
      </c>
      <c r="G19">
        <v>6</v>
      </c>
      <c r="H19">
        <v>7</v>
      </c>
      <c r="I19">
        <v>8</v>
      </c>
      <c r="J19">
        <v>8</v>
      </c>
      <c r="K19">
        <v>7</v>
      </c>
      <c r="L19">
        <v>6</v>
      </c>
      <c r="M19">
        <v>5</v>
      </c>
      <c r="N19">
        <v>5</v>
      </c>
      <c r="O19">
        <v>5</v>
      </c>
      <c r="P19">
        <v>5</v>
      </c>
      <c r="Q19">
        <v>5</v>
      </c>
      <c r="R19">
        <v>3</v>
      </c>
      <c r="S19">
        <v>3</v>
      </c>
      <c r="T19">
        <v>3</v>
      </c>
      <c r="U19">
        <v>2</v>
      </c>
      <c r="V19">
        <v>2</v>
      </c>
      <c r="W19">
        <v>2</v>
      </c>
      <c r="X19">
        <v>1</v>
      </c>
      <c r="Y19">
        <v>2</v>
      </c>
    </row>
    <row r="20" spans="1:25">
      <c r="A20">
        <v>3</v>
      </c>
      <c r="B20">
        <v>5</v>
      </c>
      <c r="C20">
        <v>6</v>
      </c>
      <c r="D20">
        <v>7</v>
      </c>
      <c r="E20">
        <v>9</v>
      </c>
      <c r="F20">
        <v>10</v>
      </c>
      <c r="G20">
        <v>10</v>
      </c>
      <c r="H20">
        <v>10</v>
      </c>
      <c r="I20">
        <v>11</v>
      </c>
      <c r="J20">
        <v>11</v>
      </c>
      <c r="K20">
        <v>10</v>
      </c>
      <c r="L20">
        <v>9</v>
      </c>
      <c r="M20">
        <v>9</v>
      </c>
      <c r="N20">
        <v>8</v>
      </c>
      <c r="O20">
        <v>7</v>
      </c>
      <c r="P20">
        <v>7</v>
      </c>
      <c r="Q20">
        <v>6</v>
      </c>
      <c r="R20">
        <v>5</v>
      </c>
      <c r="S20">
        <v>4</v>
      </c>
      <c r="T20">
        <v>4</v>
      </c>
      <c r="U20">
        <v>4</v>
      </c>
      <c r="V20">
        <v>3</v>
      </c>
      <c r="W20">
        <v>3</v>
      </c>
      <c r="X20">
        <v>2</v>
      </c>
      <c r="Y20">
        <v>3</v>
      </c>
    </row>
    <row r="21" spans="1:25">
      <c r="A21">
        <v>6</v>
      </c>
      <c r="B21">
        <v>9</v>
      </c>
      <c r="C21">
        <v>10</v>
      </c>
      <c r="D21">
        <v>12</v>
      </c>
      <c r="E21">
        <v>13</v>
      </c>
      <c r="F21">
        <v>15</v>
      </c>
      <c r="G21">
        <v>15</v>
      </c>
      <c r="H21">
        <v>15</v>
      </c>
      <c r="I21">
        <v>16</v>
      </c>
      <c r="J21">
        <v>16</v>
      </c>
      <c r="K21">
        <v>15</v>
      </c>
      <c r="L21">
        <v>13</v>
      </c>
      <c r="M21">
        <v>13</v>
      </c>
      <c r="N21">
        <v>12</v>
      </c>
      <c r="O21">
        <v>11</v>
      </c>
      <c r="P21">
        <v>10</v>
      </c>
      <c r="Q21">
        <v>9</v>
      </c>
      <c r="R21">
        <v>9</v>
      </c>
      <c r="S21">
        <v>8</v>
      </c>
      <c r="T21">
        <v>8</v>
      </c>
      <c r="U21">
        <v>7</v>
      </c>
      <c r="V21">
        <v>7</v>
      </c>
      <c r="W21">
        <v>4</v>
      </c>
      <c r="X21">
        <v>3</v>
      </c>
      <c r="Y21">
        <v>4</v>
      </c>
    </row>
    <row r="22" spans="1:25">
      <c r="A22">
        <v>11</v>
      </c>
      <c r="B22">
        <v>14</v>
      </c>
      <c r="C22">
        <v>15</v>
      </c>
      <c r="D22">
        <v>17</v>
      </c>
      <c r="E22">
        <v>18</v>
      </c>
      <c r="F22">
        <v>19</v>
      </c>
      <c r="G22">
        <v>19</v>
      </c>
      <c r="H22">
        <v>19</v>
      </c>
      <c r="I22">
        <v>20</v>
      </c>
      <c r="J22">
        <v>20</v>
      </c>
      <c r="K22">
        <v>19</v>
      </c>
      <c r="L22">
        <v>18</v>
      </c>
      <c r="M22">
        <v>18</v>
      </c>
      <c r="N22">
        <v>17</v>
      </c>
      <c r="O22">
        <v>16</v>
      </c>
      <c r="P22">
        <v>15</v>
      </c>
      <c r="Q22">
        <v>15</v>
      </c>
      <c r="R22">
        <v>14</v>
      </c>
      <c r="S22">
        <v>12</v>
      </c>
      <c r="T22">
        <v>12</v>
      </c>
      <c r="U22">
        <v>11</v>
      </c>
      <c r="V22">
        <v>11</v>
      </c>
      <c r="W22">
        <v>7</v>
      </c>
      <c r="X22">
        <v>6</v>
      </c>
      <c r="Y22">
        <v>5</v>
      </c>
    </row>
    <row r="23" spans="1:25">
      <c r="A23">
        <v>15</v>
      </c>
      <c r="B23">
        <v>18</v>
      </c>
      <c r="C23">
        <v>20</v>
      </c>
      <c r="D23">
        <v>22</v>
      </c>
      <c r="E23">
        <v>23</v>
      </c>
      <c r="F23">
        <v>24</v>
      </c>
      <c r="G23">
        <v>24</v>
      </c>
      <c r="H23">
        <v>24</v>
      </c>
      <c r="I23">
        <v>25</v>
      </c>
      <c r="J23">
        <v>25</v>
      </c>
      <c r="K23">
        <v>24</v>
      </c>
      <c r="L23">
        <v>22</v>
      </c>
      <c r="M23">
        <v>22</v>
      </c>
      <c r="N23">
        <v>21</v>
      </c>
      <c r="O23">
        <v>21</v>
      </c>
      <c r="P23">
        <v>20</v>
      </c>
      <c r="Q23">
        <v>20</v>
      </c>
      <c r="R23">
        <v>19</v>
      </c>
      <c r="S23">
        <v>16</v>
      </c>
      <c r="T23">
        <v>16</v>
      </c>
      <c r="U23">
        <v>15</v>
      </c>
      <c r="V23">
        <v>14</v>
      </c>
      <c r="W23">
        <v>11</v>
      </c>
      <c r="X23">
        <v>9</v>
      </c>
      <c r="Y23">
        <v>6</v>
      </c>
    </row>
    <row r="24" spans="1:25">
      <c r="A24">
        <v>20</v>
      </c>
      <c r="B24">
        <v>23</v>
      </c>
      <c r="C24">
        <v>24</v>
      </c>
      <c r="D24">
        <v>26</v>
      </c>
      <c r="E24">
        <v>27</v>
      </c>
      <c r="F24">
        <v>29</v>
      </c>
      <c r="G24">
        <v>29</v>
      </c>
      <c r="H24">
        <v>29</v>
      </c>
      <c r="I24">
        <v>30</v>
      </c>
      <c r="J24">
        <v>30</v>
      </c>
      <c r="K24">
        <v>29</v>
      </c>
      <c r="L24">
        <v>27</v>
      </c>
      <c r="M24">
        <v>27</v>
      </c>
      <c r="N24">
        <v>26</v>
      </c>
      <c r="O24">
        <v>26</v>
      </c>
      <c r="P24">
        <v>24</v>
      </c>
      <c r="Q24">
        <v>24</v>
      </c>
      <c r="R24">
        <v>22</v>
      </c>
      <c r="S24">
        <v>21</v>
      </c>
      <c r="T24">
        <v>20</v>
      </c>
      <c r="U24">
        <v>19</v>
      </c>
      <c r="V24">
        <v>18</v>
      </c>
      <c r="W24">
        <v>14</v>
      </c>
      <c r="X24">
        <v>12</v>
      </c>
      <c r="Y24">
        <v>7</v>
      </c>
    </row>
    <row r="25" spans="1:25">
      <c r="A25">
        <v>24</v>
      </c>
      <c r="B25">
        <v>27</v>
      </c>
      <c r="C25">
        <v>29</v>
      </c>
      <c r="D25">
        <v>31</v>
      </c>
      <c r="E25">
        <v>32</v>
      </c>
      <c r="F25">
        <v>34</v>
      </c>
      <c r="G25">
        <v>34</v>
      </c>
      <c r="H25">
        <v>34</v>
      </c>
      <c r="I25">
        <v>35</v>
      </c>
      <c r="J25">
        <v>35</v>
      </c>
      <c r="K25">
        <v>34</v>
      </c>
      <c r="L25">
        <v>32</v>
      </c>
      <c r="M25">
        <v>31</v>
      </c>
      <c r="N25">
        <v>30</v>
      </c>
      <c r="O25">
        <v>30</v>
      </c>
      <c r="P25">
        <v>28</v>
      </c>
      <c r="Q25">
        <v>28</v>
      </c>
      <c r="R25">
        <v>26</v>
      </c>
      <c r="S25">
        <v>25</v>
      </c>
      <c r="T25">
        <v>24</v>
      </c>
      <c r="U25">
        <v>22</v>
      </c>
      <c r="V25">
        <v>22</v>
      </c>
      <c r="W25">
        <v>18</v>
      </c>
      <c r="X25">
        <v>15</v>
      </c>
      <c r="Y25">
        <v>8</v>
      </c>
    </row>
    <row r="26" spans="1:25">
      <c r="A26">
        <v>29</v>
      </c>
      <c r="B26">
        <v>32</v>
      </c>
      <c r="C26">
        <v>33</v>
      </c>
      <c r="D26">
        <v>36</v>
      </c>
      <c r="E26">
        <v>37</v>
      </c>
      <c r="F26">
        <v>38</v>
      </c>
      <c r="G26">
        <v>39</v>
      </c>
      <c r="H26">
        <v>39</v>
      </c>
      <c r="I26">
        <v>40</v>
      </c>
      <c r="J26">
        <v>40</v>
      </c>
      <c r="K26">
        <v>39</v>
      </c>
      <c r="L26">
        <v>37</v>
      </c>
      <c r="M26">
        <v>36</v>
      </c>
      <c r="N26">
        <v>35</v>
      </c>
      <c r="O26">
        <v>34</v>
      </c>
      <c r="P26">
        <v>33</v>
      </c>
      <c r="Q26">
        <v>31</v>
      </c>
      <c r="R26">
        <v>30</v>
      </c>
      <c r="S26">
        <v>29</v>
      </c>
      <c r="T26">
        <v>28</v>
      </c>
      <c r="U26">
        <v>26</v>
      </c>
      <c r="V26">
        <v>25</v>
      </c>
      <c r="W26">
        <v>22</v>
      </c>
      <c r="X26">
        <v>18</v>
      </c>
      <c r="Y26">
        <v>9</v>
      </c>
    </row>
    <row r="27" spans="1:25">
      <c r="A27">
        <v>33</v>
      </c>
      <c r="B27">
        <v>36</v>
      </c>
      <c r="C27">
        <v>38</v>
      </c>
      <c r="D27">
        <v>41</v>
      </c>
      <c r="E27">
        <v>42</v>
      </c>
      <c r="F27">
        <v>43</v>
      </c>
      <c r="G27">
        <v>43</v>
      </c>
      <c r="H27">
        <v>43</v>
      </c>
      <c r="I27">
        <v>43</v>
      </c>
      <c r="J27">
        <v>42</v>
      </c>
      <c r="K27">
        <v>41</v>
      </c>
      <c r="L27">
        <v>41</v>
      </c>
      <c r="M27">
        <v>40</v>
      </c>
      <c r="N27">
        <v>39</v>
      </c>
      <c r="O27">
        <v>38</v>
      </c>
      <c r="P27">
        <v>37</v>
      </c>
      <c r="Q27">
        <v>35</v>
      </c>
      <c r="R27">
        <v>34</v>
      </c>
      <c r="S27">
        <v>33</v>
      </c>
      <c r="T27">
        <v>32</v>
      </c>
      <c r="U27">
        <v>30</v>
      </c>
      <c r="V27">
        <v>29</v>
      </c>
      <c r="W27">
        <v>25</v>
      </c>
      <c r="X27">
        <v>21</v>
      </c>
      <c r="Y27">
        <v>10</v>
      </c>
    </row>
  </sheetData>
  <sheetProtection sheet="1" objects="1" scenarios="1"/>
  <phoneticPr fontId="1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workbookViewId="0">
      <selection activeCell="A2" sqref="A2"/>
    </sheetView>
  </sheetViews>
  <sheetFormatPr defaultColWidth="10.7109375" defaultRowHeight="12"/>
  <cols>
    <col min="1" max="25" width="4.7109375" customWidth="1"/>
  </cols>
  <sheetData>
    <row r="1" spans="1:25">
      <c r="A1" t="s">
        <v>31</v>
      </c>
    </row>
    <row r="2" spans="1:25">
      <c r="A2">
        <v>6</v>
      </c>
      <c r="B2">
        <v>7</v>
      </c>
      <c r="C2">
        <v>8</v>
      </c>
      <c r="D2">
        <v>9</v>
      </c>
      <c r="E2">
        <v>10</v>
      </c>
      <c r="F2">
        <v>11</v>
      </c>
      <c r="G2">
        <v>12</v>
      </c>
      <c r="H2">
        <v>13</v>
      </c>
      <c r="I2">
        <v>14</v>
      </c>
      <c r="J2">
        <v>15</v>
      </c>
      <c r="K2">
        <v>16</v>
      </c>
      <c r="L2">
        <v>17</v>
      </c>
      <c r="M2">
        <v>18</v>
      </c>
      <c r="N2">
        <v>19</v>
      </c>
      <c r="O2">
        <v>20</v>
      </c>
      <c r="P2">
        <v>25</v>
      </c>
      <c r="Q2">
        <v>30</v>
      </c>
      <c r="R2">
        <v>35</v>
      </c>
      <c r="S2">
        <v>40</v>
      </c>
      <c r="T2">
        <v>45</v>
      </c>
      <c r="U2">
        <v>50</v>
      </c>
      <c r="V2">
        <v>55</v>
      </c>
      <c r="W2">
        <v>60</v>
      </c>
      <c r="X2">
        <v>65</v>
      </c>
      <c r="Y2" t="s">
        <v>24</v>
      </c>
    </row>
    <row r="3" spans="1:25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</row>
    <row r="4" spans="1:25">
      <c r="A4">
        <v>23</v>
      </c>
      <c r="B4">
        <v>25</v>
      </c>
      <c r="C4">
        <v>28</v>
      </c>
      <c r="D4">
        <v>29</v>
      </c>
      <c r="E4">
        <v>31</v>
      </c>
      <c r="F4">
        <v>32</v>
      </c>
      <c r="G4">
        <v>33</v>
      </c>
      <c r="H4">
        <v>34</v>
      </c>
      <c r="I4">
        <v>35</v>
      </c>
      <c r="J4">
        <v>36</v>
      </c>
      <c r="K4">
        <v>37</v>
      </c>
      <c r="L4">
        <v>38</v>
      </c>
      <c r="M4">
        <v>37</v>
      </c>
      <c r="N4">
        <v>36</v>
      </c>
      <c r="O4">
        <v>35</v>
      </c>
      <c r="P4">
        <v>33</v>
      </c>
      <c r="Q4">
        <v>33</v>
      </c>
      <c r="R4">
        <v>30</v>
      </c>
      <c r="S4">
        <v>29</v>
      </c>
      <c r="T4">
        <v>28</v>
      </c>
      <c r="U4">
        <v>26</v>
      </c>
      <c r="V4">
        <v>24</v>
      </c>
      <c r="W4">
        <v>21</v>
      </c>
      <c r="X4">
        <v>20</v>
      </c>
      <c r="Y4">
        <v>1</v>
      </c>
    </row>
    <row r="5" spans="1:25">
      <c r="A5">
        <v>24</v>
      </c>
      <c r="B5">
        <v>26</v>
      </c>
      <c r="C5">
        <v>29</v>
      </c>
      <c r="D5">
        <v>31</v>
      </c>
      <c r="E5">
        <v>32</v>
      </c>
      <c r="F5">
        <v>33</v>
      </c>
      <c r="G5">
        <v>34</v>
      </c>
      <c r="H5">
        <v>36</v>
      </c>
      <c r="I5">
        <v>37</v>
      </c>
      <c r="J5">
        <v>38</v>
      </c>
      <c r="K5">
        <v>40</v>
      </c>
      <c r="L5">
        <v>40</v>
      </c>
      <c r="M5">
        <v>39</v>
      </c>
      <c r="N5">
        <v>38</v>
      </c>
      <c r="O5">
        <v>37</v>
      </c>
      <c r="P5">
        <v>35</v>
      </c>
      <c r="Q5">
        <v>35</v>
      </c>
      <c r="R5">
        <v>31</v>
      </c>
      <c r="S5">
        <v>30</v>
      </c>
      <c r="T5">
        <v>29</v>
      </c>
      <c r="U5">
        <v>27</v>
      </c>
      <c r="V5">
        <v>25</v>
      </c>
      <c r="W5">
        <v>24</v>
      </c>
      <c r="X5">
        <v>21</v>
      </c>
      <c r="Y5">
        <v>2</v>
      </c>
    </row>
    <row r="6" spans="1:25">
      <c r="A6">
        <v>26</v>
      </c>
      <c r="B6">
        <v>27</v>
      </c>
      <c r="C6">
        <v>31</v>
      </c>
      <c r="D6">
        <v>32</v>
      </c>
      <c r="E6">
        <v>34</v>
      </c>
      <c r="F6">
        <v>35</v>
      </c>
      <c r="G6">
        <v>36</v>
      </c>
      <c r="H6">
        <v>38</v>
      </c>
      <c r="I6">
        <v>38</v>
      </c>
      <c r="J6">
        <v>40</v>
      </c>
      <c r="K6">
        <v>41</v>
      </c>
      <c r="L6">
        <v>42</v>
      </c>
      <c r="M6">
        <v>41</v>
      </c>
      <c r="N6">
        <v>40</v>
      </c>
      <c r="O6">
        <v>39</v>
      </c>
      <c r="P6">
        <v>37</v>
      </c>
      <c r="Q6">
        <v>36</v>
      </c>
      <c r="R6">
        <v>33</v>
      </c>
      <c r="S6">
        <v>32</v>
      </c>
      <c r="T6">
        <v>31</v>
      </c>
      <c r="U6">
        <v>29</v>
      </c>
      <c r="V6">
        <v>27</v>
      </c>
      <c r="W6">
        <v>26</v>
      </c>
      <c r="X6">
        <v>24</v>
      </c>
      <c r="Y6">
        <v>3</v>
      </c>
    </row>
    <row r="7" spans="1:25">
      <c r="A7">
        <v>27</v>
      </c>
      <c r="B7">
        <v>28</v>
      </c>
      <c r="C7">
        <v>32</v>
      </c>
      <c r="D7">
        <v>34</v>
      </c>
      <c r="E7">
        <v>35</v>
      </c>
      <c r="F7">
        <v>36</v>
      </c>
      <c r="G7">
        <v>37</v>
      </c>
      <c r="H7">
        <v>39</v>
      </c>
      <c r="I7">
        <v>40</v>
      </c>
      <c r="J7">
        <v>41</v>
      </c>
      <c r="K7">
        <v>43</v>
      </c>
      <c r="L7">
        <v>44</v>
      </c>
      <c r="M7">
        <v>42</v>
      </c>
      <c r="N7">
        <v>41</v>
      </c>
      <c r="O7">
        <v>40</v>
      </c>
      <c r="P7">
        <v>39</v>
      </c>
      <c r="Q7">
        <v>38</v>
      </c>
      <c r="R7">
        <v>35</v>
      </c>
      <c r="S7">
        <v>34</v>
      </c>
      <c r="T7">
        <v>33</v>
      </c>
      <c r="U7">
        <v>31</v>
      </c>
      <c r="V7">
        <v>30</v>
      </c>
      <c r="W7">
        <v>28</v>
      </c>
      <c r="X7">
        <v>26</v>
      </c>
      <c r="Y7">
        <v>4</v>
      </c>
    </row>
    <row r="8" spans="1:25">
      <c r="A8">
        <v>28</v>
      </c>
      <c r="B8">
        <v>30</v>
      </c>
      <c r="C8">
        <v>34</v>
      </c>
      <c r="D8">
        <v>35</v>
      </c>
      <c r="E8">
        <v>36</v>
      </c>
      <c r="F8">
        <v>38</v>
      </c>
      <c r="G8">
        <v>39</v>
      </c>
      <c r="H8">
        <v>41</v>
      </c>
      <c r="I8">
        <v>42</v>
      </c>
      <c r="J8">
        <v>43</v>
      </c>
      <c r="K8">
        <v>44</v>
      </c>
      <c r="L8">
        <v>45</v>
      </c>
      <c r="M8">
        <v>44</v>
      </c>
      <c r="N8">
        <v>43</v>
      </c>
      <c r="O8">
        <v>42</v>
      </c>
      <c r="P8">
        <v>41</v>
      </c>
      <c r="Q8">
        <v>40</v>
      </c>
      <c r="R8">
        <v>37</v>
      </c>
      <c r="S8">
        <v>36</v>
      </c>
      <c r="T8">
        <v>35</v>
      </c>
      <c r="U8">
        <v>33</v>
      </c>
      <c r="V8">
        <v>32</v>
      </c>
      <c r="W8">
        <v>30</v>
      </c>
      <c r="X8">
        <v>28</v>
      </c>
      <c r="Y8">
        <v>5</v>
      </c>
    </row>
    <row r="9" spans="1:25">
      <c r="A9">
        <v>29</v>
      </c>
      <c r="B9">
        <v>32</v>
      </c>
      <c r="C9">
        <v>35</v>
      </c>
      <c r="D9">
        <v>36</v>
      </c>
      <c r="E9">
        <v>38</v>
      </c>
      <c r="F9">
        <v>39</v>
      </c>
      <c r="G9">
        <v>40</v>
      </c>
      <c r="H9">
        <v>42</v>
      </c>
      <c r="I9">
        <v>44</v>
      </c>
      <c r="J9">
        <v>44</v>
      </c>
      <c r="K9">
        <v>45</v>
      </c>
      <c r="L9">
        <v>46</v>
      </c>
      <c r="M9">
        <v>45</v>
      </c>
      <c r="N9">
        <v>44</v>
      </c>
      <c r="O9">
        <v>43</v>
      </c>
      <c r="P9">
        <v>42</v>
      </c>
      <c r="Q9">
        <v>41</v>
      </c>
      <c r="R9">
        <v>39</v>
      </c>
      <c r="S9">
        <v>38</v>
      </c>
      <c r="T9">
        <v>37</v>
      </c>
      <c r="U9">
        <v>35</v>
      </c>
      <c r="V9">
        <v>34</v>
      </c>
      <c r="W9">
        <v>32</v>
      </c>
      <c r="X9">
        <v>30</v>
      </c>
      <c r="Y9">
        <v>6</v>
      </c>
    </row>
    <row r="10" spans="1:25">
      <c r="A10">
        <v>30</v>
      </c>
      <c r="B10">
        <v>34</v>
      </c>
      <c r="C10">
        <v>37</v>
      </c>
      <c r="D10">
        <v>38</v>
      </c>
      <c r="E10">
        <v>39</v>
      </c>
      <c r="F10">
        <v>40</v>
      </c>
      <c r="G10">
        <v>42</v>
      </c>
      <c r="H10">
        <v>44</v>
      </c>
      <c r="I10">
        <v>46</v>
      </c>
      <c r="J10">
        <v>46</v>
      </c>
      <c r="K10">
        <v>47</v>
      </c>
      <c r="L10">
        <v>48</v>
      </c>
      <c r="M10">
        <v>47</v>
      </c>
      <c r="N10">
        <v>46</v>
      </c>
      <c r="O10">
        <v>44</v>
      </c>
      <c r="P10">
        <v>44</v>
      </c>
      <c r="Q10">
        <v>43</v>
      </c>
      <c r="R10">
        <v>41</v>
      </c>
      <c r="S10">
        <v>40</v>
      </c>
      <c r="T10">
        <v>39</v>
      </c>
      <c r="U10">
        <v>37</v>
      </c>
      <c r="V10">
        <v>36</v>
      </c>
      <c r="W10">
        <v>35</v>
      </c>
      <c r="X10">
        <v>32</v>
      </c>
      <c r="Y10">
        <v>7</v>
      </c>
    </row>
    <row r="11" spans="1:25">
      <c r="A11">
        <v>32</v>
      </c>
      <c r="B11">
        <v>35</v>
      </c>
      <c r="C11">
        <v>38</v>
      </c>
      <c r="D11">
        <v>39</v>
      </c>
      <c r="E11">
        <v>41</v>
      </c>
      <c r="F11">
        <v>42</v>
      </c>
      <c r="G11">
        <v>43</v>
      </c>
      <c r="H11">
        <v>46</v>
      </c>
      <c r="I11">
        <v>48</v>
      </c>
      <c r="J11">
        <v>48</v>
      </c>
      <c r="K11">
        <v>49</v>
      </c>
      <c r="L11">
        <v>50</v>
      </c>
      <c r="M11">
        <v>48</v>
      </c>
      <c r="N11">
        <v>47</v>
      </c>
      <c r="O11">
        <v>46</v>
      </c>
      <c r="P11">
        <v>46</v>
      </c>
      <c r="Q11">
        <v>45</v>
      </c>
      <c r="R11">
        <v>43</v>
      </c>
      <c r="S11">
        <v>42</v>
      </c>
      <c r="T11">
        <v>40</v>
      </c>
      <c r="U11">
        <v>39</v>
      </c>
      <c r="V11">
        <v>38</v>
      </c>
      <c r="W11">
        <v>37</v>
      </c>
      <c r="X11">
        <v>35</v>
      </c>
      <c r="Y11">
        <v>8</v>
      </c>
    </row>
    <row r="12" spans="1:25">
      <c r="A12">
        <v>34</v>
      </c>
      <c r="B12">
        <v>37</v>
      </c>
      <c r="C12">
        <v>40</v>
      </c>
      <c r="D12">
        <v>41</v>
      </c>
      <c r="E12">
        <v>42</v>
      </c>
      <c r="F12">
        <v>43</v>
      </c>
      <c r="G12">
        <v>45</v>
      </c>
      <c r="H12">
        <v>47</v>
      </c>
      <c r="I12">
        <v>49</v>
      </c>
      <c r="J12">
        <v>50</v>
      </c>
      <c r="K12">
        <v>50</v>
      </c>
      <c r="L12">
        <v>51</v>
      </c>
      <c r="M12">
        <v>50</v>
      </c>
      <c r="N12">
        <v>49</v>
      </c>
      <c r="O12">
        <v>48</v>
      </c>
      <c r="P12">
        <v>48</v>
      </c>
      <c r="Q12">
        <v>47</v>
      </c>
      <c r="R12">
        <v>45</v>
      </c>
      <c r="S12">
        <v>44</v>
      </c>
      <c r="T12">
        <v>42</v>
      </c>
      <c r="U12">
        <v>41</v>
      </c>
      <c r="V12">
        <v>40</v>
      </c>
      <c r="W12">
        <v>39</v>
      </c>
      <c r="X12">
        <v>37</v>
      </c>
      <c r="Y12">
        <v>9</v>
      </c>
    </row>
    <row r="13" spans="1:25">
      <c r="A13">
        <v>35</v>
      </c>
      <c r="B13">
        <v>38</v>
      </c>
      <c r="C13">
        <v>41</v>
      </c>
      <c r="D13">
        <v>42</v>
      </c>
      <c r="E13">
        <v>44</v>
      </c>
      <c r="F13">
        <v>45</v>
      </c>
      <c r="G13">
        <v>47</v>
      </c>
      <c r="H13">
        <v>49</v>
      </c>
      <c r="I13">
        <v>51</v>
      </c>
      <c r="J13">
        <v>52</v>
      </c>
      <c r="K13">
        <v>52</v>
      </c>
      <c r="L13">
        <v>53</v>
      </c>
      <c r="M13">
        <v>51</v>
      </c>
      <c r="N13">
        <v>50</v>
      </c>
      <c r="O13">
        <v>50</v>
      </c>
      <c r="P13">
        <v>50</v>
      </c>
      <c r="Q13">
        <v>48</v>
      </c>
      <c r="R13">
        <v>47</v>
      </c>
      <c r="S13">
        <v>46</v>
      </c>
      <c r="T13">
        <v>44</v>
      </c>
      <c r="U13">
        <v>43</v>
      </c>
      <c r="V13">
        <v>42</v>
      </c>
      <c r="W13">
        <v>41</v>
      </c>
      <c r="X13">
        <v>39</v>
      </c>
      <c r="Y13">
        <v>10</v>
      </c>
    </row>
    <row r="15" spans="1:25">
      <c r="A15" t="s">
        <v>32</v>
      </c>
    </row>
    <row r="16" spans="1:25">
      <c r="A16">
        <v>6</v>
      </c>
      <c r="B16">
        <v>7</v>
      </c>
      <c r="C16">
        <v>8</v>
      </c>
      <c r="D16">
        <v>9</v>
      </c>
      <c r="E16">
        <v>10</v>
      </c>
      <c r="F16">
        <v>11</v>
      </c>
      <c r="G16">
        <v>12</v>
      </c>
      <c r="H16">
        <v>13</v>
      </c>
      <c r="I16">
        <v>14</v>
      </c>
      <c r="J16">
        <v>15</v>
      </c>
      <c r="K16">
        <v>16</v>
      </c>
      <c r="L16">
        <v>17</v>
      </c>
      <c r="M16">
        <v>18</v>
      </c>
      <c r="N16">
        <v>19</v>
      </c>
      <c r="O16">
        <v>20</v>
      </c>
      <c r="P16">
        <v>25</v>
      </c>
      <c r="Q16">
        <v>30</v>
      </c>
      <c r="R16">
        <v>35</v>
      </c>
      <c r="S16">
        <v>40</v>
      </c>
      <c r="T16">
        <v>45</v>
      </c>
      <c r="U16">
        <v>50</v>
      </c>
      <c r="V16">
        <v>55</v>
      </c>
      <c r="W16">
        <v>60</v>
      </c>
      <c r="X16">
        <v>65</v>
      </c>
      <c r="Y16" t="s">
        <v>24</v>
      </c>
    </row>
    <row r="17" spans="1:25">
      <c r="A17">
        <v>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>
      <c r="A18">
        <v>23</v>
      </c>
      <c r="B18">
        <v>24</v>
      </c>
      <c r="C18">
        <v>26</v>
      </c>
      <c r="D18">
        <v>27</v>
      </c>
      <c r="E18">
        <v>30</v>
      </c>
      <c r="F18">
        <v>30</v>
      </c>
      <c r="G18">
        <v>32</v>
      </c>
      <c r="H18">
        <v>32</v>
      </c>
      <c r="I18">
        <v>33</v>
      </c>
      <c r="J18">
        <v>34</v>
      </c>
      <c r="K18">
        <v>34</v>
      </c>
      <c r="L18">
        <v>34</v>
      </c>
      <c r="M18">
        <v>33</v>
      </c>
      <c r="N18">
        <v>31</v>
      </c>
      <c r="O18">
        <v>29</v>
      </c>
      <c r="P18">
        <v>28</v>
      </c>
      <c r="Q18">
        <v>27</v>
      </c>
      <c r="R18">
        <v>26</v>
      </c>
      <c r="S18">
        <v>24</v>
      </c>
      <c r="T18">
        <v>23</v>
      </c>
      <c r="U18">
        <v>22</v>
      </c>
      <c r="V18">
        <v>20</v>
      </c>
      <c r="W18">
        <v>19</v>
      </c>
      <c r="X18">
        <v>18</v>
      </c>
      <c r="Y18">
        <v>1</v>
      </c>
    </row>
    <row r="19" spans="1:25">
      <c r="A19">
        <v>24</v>
      </c>
      <c r="B19">
        <v>25</v>
      </c>
      <c r="C19">
        <v>28</v>
      </c>
      <c r="D19">
        <v>29</v>
      </c>
      <c r="E19">
        <v>31</v>
      </c>
      <c r="F19">
        <v>31</v>
      </c>
      <c r="G19">
        <v>33</v>
      </c>
      <c r="H19">
        <v>34</v>
      </c>
      <c r="I19">
        <v>35</v>
      </c>
      <c r="J19">
        <v>35</v>
      </c>
      <c r="K19">
        <v>35</v>
      </c>
      <c r="L19">
        <v>35</v>
      </c>
      <c r="M19">
        <v>34</v>
      </c>
      <c r="N19">
        <v>32</v>
      </c>
      <c r="O19">
        <v>30</v>
      </c>
      <c r="P19">
        <v>29</v>
      </c>
      <c r="Q19">
        <v>28</v>
      </c>
      <c r="R19">
        <v>27</v>
      </c>
      <c r="S19">
        <v>25</v>
      </c>
      <c r="T19">
        <v>25</v>
      </c>
      <c r="U19">
        <v>23</v>
      </c>
      <c r="V19">
        <v>21</v>
      </c>
      <c r="W19">
        <v>20</v>
      </c>
      <c r="X19">
        <v>19</v>
      </c>
      <c r="Y19">
        <v>2</v>
      </c>
    </row>
    <row r="20" spans="1:25">
      <c r="A20">
        <v>26</v>
      </c>
      <c r="B20">
        <v>27</v>
      </c>
      <c r="C20">
        <v>29</v>
      </c>
      <c r="D20">
        <v>30</v>
      </c>
      <c r="E20">
        <v>32</v>
      </c>
      <c r="F20">
        <v>33</v>
      </c>
      <c r="G20">
        <v>34</v>
      </c>
      <c r="H20">
        <v>35</v>
      </c>
      <c r="I20">
        <v>36</v>
      </c>
      <c r="J20">
        <v>36</v>
      </c>
      <c r="K20">
        <v>36</v>
      </c>
      <c r="L20">
        <v>36</v>
      </c>
      <c r="M20">
        <v>35</v>
      </c>
      <c r="N20">
        <v>33</v>
      </c>
      <c r="O20">
        <v>31</v>
      </c>
      <c r="P20">
        <v>30</v>
      </c>
      <c r="Q20">
        <v>30</v>
      </c>
      <c r="R20">
        <v>29</v>
      </c>
      <c r="S20">
        <v>27</v>
      </c>
      <c r="T20">
        <v>27</v>
      </c>
      <c r="U20">
        <v>25</v>
      </c>
      <c r="V20">
        <v>23</v>
      </c>
      <c r="W20">
        <v>21</v>
      </c>
      <c r="X20">
        <v>21</v>
      </c>
      <c r="Y20">
        <v>3</v>
      </c>
    </row>
    <row r="21" spans="1:25">
      <c r="A21">
        <v>27</v>
      </c>
      <c r="B21">
        <v>29</v>
      </c>
      <c r="C21">
        <v>31</v>
      </c>
      <c r="D21">
        <v>32</v>
      </c>
      <c r="E21">
        <v>34</v>
      </c>
      <c r="F21">
        <v>34</v>
      </c>
      <c r="G21">
        <v>36</v>
      </c>
      <c r="H21">
        <v>36</v>
      </c>
      <c r="I21">
        <v>37</v>
      </c>
      <c r="J21">
        <v>37</v>
      </c>
      <c r="K21">
        <v>38</v>
      </c>
      <c r="L21">
        <v>37</v>
      </c>
      <c r="M21">
        <v>36</v>
      </c>
      <c r="N21">
        <v>35</v>
      </c>
      <c r="O21">
        <v>33</v>
      </c>
      <c r="P21">
        <v>32</v>
      </c>
      <c r="Q21">
        <v>31</v>
      </c>
      <c r="R21">
        <v>31</v>
      </c>
      <c r="S21">
        <v>29</v>
      </c>
      <c r="T21">
        <v>29</v>
      </c>
      <c r="U21">
        <v>27</v>
      </c>
      <c r="V21">
        <v>25</v>
      </c>
      <c r="W21">
        <v>24</v>
      </c>
      <c r="X21">
        <v>23</v>
      </c>
      <c r="Y21">
        <v>4</v>
      </c>
    </row>
    <row r="22" spans="1:25">
      <c r="A22">
        <v>28</v>
      </c>
      <c r="B22">
        <v>30</v>
      </c>
      <c r="C22">
        <v>32</v>
      </c>
      <c r="D22">
        <v>34</v>
      </c>
      <c r="E22">
        <v>35</v>
      </c>
      <c r="F22">
        <v>36</v>
      </c>
      <c r="G22">
        <v>37</v>
      </c>
      <c r="H22">
        <v>38</v>
      </c>
      <c r="I22">
        <v>38</v>
      </c>
      <c r="J22">
        <v>38</v>
      </c>
      <c r="K22">
        <v>39</v>
      </c>
      <c r="L22">
        <v>39</v>
      </c>
      <c r="M22">
        <v>38</v>
      </c>
      <c r="N22">
        <v>37</v>
      </c>
      <c r="O22">
        <v>35</v>
      </c>
      <c r="P22">
        <v>34</v>
      </c>
      <c r="Q22">
        <v>33</v>
      </c>
      <c r="R22">
        <v>32</v>
      </c>
      <c r="S22">
        <v>31</v>
      </c>
      <c r="T22">
        <v>31</v>
      </c>
      <c r="U22">
        <v>29</v>
      </c>
      <c r="V22">
        <v>27</v>
      </c>
      <c r="W22">
        <v>26</v>
      </c>
      <c r="X22">
        <v>26</v>
      </c>
      <c r="Y22">
        <v>5</v>
      </c>
    </row>
    <row r="23" spans="1:25">
      <c r="A23">
        <v>30</v>
      </c>
      <c r="B23">
        <v>31</v>
      </c>
      <c r="C23">
        <v>34</v>
      </c>
      <c r="D23">
        <v>35</v>
      </c>
      <c r="E23">
        <v>36</v>
      </c>
      <c r="F23">
        <v>37</v>
      </c>
      <c r="G23">
        <v>38</v>
      </c>
      <c r="H23">
        <v>39</v>
      </c>
      <c r="I23">
        <v>40</v>
      </c>
      <c r="J23">
        <v>40</v>
      </c>
      <c r="K23">
        <v>40</v>
      </c>
      <c r="L23">
        <v>40</v>
      </c>
      <c r="M23">
        <v>39</v>
      </c>
      <c r="N23">
        <v>38</v>
      </c>
      <c r="O23">
        <v>37</v>
      </c>
      <c r="P23">
        <v>36</v>
      </c>
      <c r="Q23">
        <v>35</v>
      </c>
      <c r="R23">
        <v>34</v>
      </c>
      <c r="S23">
        <v>33</v>
      </c>
      <c r="T23">
        <v>33</v>
      </c>
      <c r="U23">
        <v>31</v>
      </c>
      <c r="V23">
        <v>29</v>
      </c>
      <c r="W23">
        <v>28</v>
      </c>
      <c r="X23">
        <v>28</v>
      </c>
      <c r="Y23">
        <v>6</v>
      </c>
    </row>
    <row r="24" spans="1:25">
      <c r="A24">
        <v>31</v>
      </c>
      <c r="B24">
        <v>33</v>
      </c>
      <c r="C24">
        <v>35</v>
      </c>
      <c r="D24">
        <v>37</v>
      </c>
      <c r="E24">
        <v>38</v>
      </c>
      <c r="F24">
        <v>39</v>
      </c>
      <c r="G24">
        <v>39</v>
      </c>
      <c r="H24">
        <v>40</v>
      </c>
      <c r="I24">
        <v>41</v>
      </c>
      <c r="J24">
        <v>41</v>
      </c>
      <c r="K24">
        <v>41</v>
      </c>
      <c r="L24">
        <v>41</v>
      </c>
      <c r="M24">
        <v>40</v>
      </c>
      <c r="N24">
        <v>40</v>
      </c>
      <c r="O24">
        <v>39</v>
      </c>
      <c r="P24">
        <v>38</v>
      </c>
      <c r="Q24">
        <v>36</v>
      </c>
      <c r="R24">
        <v>36</v>
      </c>
      <c r="S24">
        <v>35</v>
      </c>
      <c r="T24">
        <v>34</v>
      </c>
      <c r="U24">
        <v>33</v>
      </c>
      <c r="V24">
        <v>31</v>
      </c>
      <c r="W24">
        <v>30</v>
      </c>
      <c r="X24">
        <v>30</v>
      </c>
      <c r="Y24">
        <v>7</v>
      </c>
    </row>
    <row r="25" spans="1:25">
      <c r="A25">
        <v>33</v>
      </c>
      <c r="B25">
        <v>35</v>
      </c>
      <c r="C25">
        <v>36</v>
      </c>
      <c r="D25">
        <v>38</v>
      </c>
      <c r="E25">
        <v>39</v>
      </c>
      <c r="F25">
        <v>40</v>
      </c>
      <c r="G25">
        <v>41</v>
      </c>
      <c r="H25">
        <v>42</v>
      </c>
      <c r="I25">
        <v>42</v>
      </c>
      <c r="J25">
        <v>42</v>
      </c>
      <c r="K25">
        <v>43</v>
      </c>
      <c r="L25">
        <v>42</v>
      </c>
      <c r="M25">
        <v>42</v>
      </c>
      <c r="N25">
        <v>42</v>
      </c>
      <c r="O25">
        <v>41</v>
      </c>
      <c r="P25">
        <v>40</v>
      </c>
      <c r="Q25">
        <v>38</v>
      </c>
      <c r="R25">
        <v>38</v>
      </c>
      <c r="S25">
        <v>37</v>
      </c>
      <c r="T25">
        <v>36</v>
      </c>
      <c r="U25">
        <v>35</v>
      </c>
      <c r="V25">
        <v>33</v>
      </c>
      <c r="W25">
        <v>32</v>
      </c>
      <c r="X25">
        <v>32</v>
      </c>
      <c r="Y25">
        <v>8</v>
      </c>
    </row>
    <row r="26" spans="1:25">
      <c r="A26">
        <v>34</v>
      </c>
      <c r="B26">
        <v>36</v>
      </c>
      <c r="C26">
        <v>38</v>
      </c>
      <c r="D26">
        <v>40</v>
      </c>
      <c r="E26">
        <v>40</v>
      </c>
      <c r="F26">
        <v>42</v>
      </c>
      <c r="G26">
        <v>42</v>
      </c>
      <c r="H26">
        <v>43</v>
      </c>
      <c r="I26">
        <v>43</v>
      </c>
      <c r="J26">
        <v>44</v>
      </c>
      <c r="K26">
        <v>44</v>
      </c>
      <c r="L26">
        <v>43</v>
      </c>
      <c r="M26">
        <v>43</v>
      </c>
      <c r="N26">
        <v>43</v>
      </c>
      <c r="O26">
        <v>42</v>
      </c>
      <c r="P26">
        <v>42</v>
      </c>
      <c r="Q26">
        <v>40</v>
      </c>
      <c r="R26">
        <v>40</v>
      </c>
      <c r="S26">
        <v>39</v>
      </c>
      <c r="T26">
        <v>38</v>
      </c>
      <c r="U26">
        <v>37</v>
      </c>
      <c r="V26">
        <v>35</v>
      </c>
      <c r="W26">
        <v>35</v>
      </c>
      <c r="X26">
        <v>34</v>
      </c>
      <c r="Y26">
        <v>9</v>
      </c>
    </row>
    <row r="27" spans="1:25">
      <c r="A27">
        <v>36</v>
      </c>
      <c r="B27">
        <v>38</v>
      </c>
      <c r="C27">
        <v>39</v>
      </c>
      <c r="D27">
        <v>41</v>
      </c>
      <c r="E27">
        <v>42</v>
      </c>
      <c r="F27">
        <v>43</v>
      </c>
      <c r="G27">
        <v>43</v>
      </c>
      <c r="H27">
        <v>44</v>
      </c>
      <c r="I27">
        <v>45</v>
      </c>
      <c r="J27">
        <v>45</v>
      </c>
      <c r="K27">
        <v>45</v>
      </c>
      <c r="L27">
        <v>45</v>
      </c>
      <c r="M27">
        <v>45</v>
      </c>
      <c r="N27">
        <v>45</v>
      </c>
      <c r="O27">
        <v>44</v>
      </c>
      <c r="P27">
        <v>43</v>
      </c>
      <c r="Q27">
        <v>42</v>
      </c>
      <c r="R27">
        <v>42</v>
      </c>
      <c r="S27">
        <v>41</v>
      </c>
      <c r="T27">
        <v>39</v>
      </c>
      <c r="U27">
        <v>39</v>
      </c>
      <c r="V27">
        <v>37</v>
      </c>
      <c r="W27">
        <v>37</v>
      </c>
      <c r="X27">
        <v>36</v>
      </c>
      <c r="Y27">
        <v>10</v>
      </c>
    </row>
  </sheetData>
  <sheetProtection sheet="1" objects="1" scenarios="1"/>
  <phoneticPr fontId="1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①結果集計表（全体）</vt:lpstr>
      <vt:lpstr>②結果一覧（個票）</vt:lpstr>
      <vt:lpstr>個人票</vt:lpstr>
      <vt:lpstr>人数表</vt:lpstr>
      <vt:lpstr>設定</vt:lpstr>
      <vt:lpstr>立得点表</vt:lpstr>
      <vt:lpstr>上得点表</vt:lpstr>
      <vt:lpstr>腕得点表</vt:lpstr>
      <vt:lpstr>往得点表</vt:lpstr>
      <vt:lpstr>五得点表</vt:lpstr>
      <vt:lpstr>'②結果一覧（個票）'!Print_Area</vt:lpstr>
      <vt:lpstr>個人票!Print_Area</vt:lpstr>
      <vt:lpstr>'②結果一覧（個票）'!Print_Titles</vt:lpstr>
      <vt:lpstr>記録表</vt:lpstr>
      <vt:lpstr>壮年</vt:lpstr>
      <vt:lpstr>年齢変換表</vt:lpstr>
      <vt:lpstr>判定表_４種目</vt:lpstr>
      <vt:lpstr>判定表_５種目</vt:lpstr>
      <vt:lpstr>幼少年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運適集計表</dc:title>
  <dc:creator>sakai-05</dc:creator>
  <cp:lastModifiedBy>E0552</cp:lastModifiedBy>
  <cp:lastPrinted>2015-10-27T06:05:23Z</cp:lastPrinted>
  <dcterms:created xsi:type="dcterms:W3CDTF">1999-03-25T03:17:19Z</dcterms:created>
  <dcterms:modified xsi:type="dcterms:W3CDTF">2017-02-23T05:41:51Z</dcterms:modified>
</cp:coreProperties>
</file>